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5285" yWindow="4080" windowWidth="20730" windowHeight="11760" tabRatio="500"/>
  </bookViews>
  <sheets>
    <sheet name="Calculation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2" l="1"/>
  <c r="C34" i="2"/>
  <c r="D7" i="2"/>
  <c r="C35" i="2"/>
  <c r="C36" i="2"/>
  <c r="D9" i="2"/>
  <c r="D28" i="2"/>
  <c r="D29" i="2"/>
  <c r="C29" i="2"/>
  <c r="C22" i="2"/>
  <c r="D22" i="2"/>
  <c r="D30" i="2"/>
  <c r="C30" i="2"/>
  <c r="C31" i="2"/>
  <c r="C37" i="2"/>
  <c r="C38" i="2"/>
  <c r="C18" i="2"/>
  <c r="C23" i="2"/>
  <c r="C39" i="2"/>
  <c r="C40" i="2"/>
  <c r="C47" i="2"/>
  <c r="C21" i="2"/>
  <c r="C48" i="2"/>
  <c r="C49" i="2"/>
  <c r="C50" i="2"/>
  <c r="D47" i="2"/>
  <c r="D49" i="2"/>
  <c r="D50" i="2"/>
  <c r="E47" i="2"/>
  <c r="E49" i="2"/>
  <c r="E50" i="2"/>
  <c r="F47" i="2"/>
  <c r="F49" i="2"/>
  <c r="F50" i="2"/>
  <c r="G47" i="2"/>
  <c r="G49" i="2"/>
  <c r="G50" i="2"/>
  <c r="C41" i="2"/>
  <c r="C42" i="2"/>
  <c r="D42" i="2"/>
  <c r="D41" i="2"/>
  <c r="D31" i="2"/>
  <c r="D23" i="2"/>
  <c r="D18" i="2"/>
  <c r="D19" i="2"/>
  <c r="D20" i="2"/>
  <c r="D17" i="2"/>
  <c r="D21" i="2"/>
  <c r="C8" i="2"/>
  <c r="C10" i="2"/>
  <c r="D35" i="2"/>
  <c r="D36" i="2"/>
  <c r="D37" i="2"/>
  <c r="D38" i="2"/>
  <c r="D39" i="2"/>
  <c r="D40" i="2"/>
  <c r="D34" i="2"/>
  <c r="D8" i="2"/>
  <c r="D10" i="2"/>
  <c r="D11" i="2"/>
  <c r="C12" i="2"/>
  <c r="D12" i="2"/>
</calcChain>
</file>

<file path=xl/sharedStrings.xml><?xml version="1.0" encoding="utf-8"?>
<sst xmlns="http://schemas.openxmlformats.org/spreadsheetml/2006/main" count="55" uniqueCount="51">
  <si>
    <t>$ / Ha</t>
  </si>
  <si>
    <t>Gross Income (A)</t>
  </si>
  <si>
    <t>Variable Costs (B)</t>
  </si>
  <si>
    <t>Gross Margin (C = A - B)</t>
  </si>
  <si>
    <t>Overheads (D)</t>
  </si>
  <si>
    <t>Operating Profit (E = C - D)</t>
  </si>
  <si>
    <t>Finance Costs (F)</t>
  </si>
  <si>
    <t>Capital</t>
  </si>
  <si>
    <t>Net Farm Income (G= E - F)</t>
  </si>
  <si>
    <t>Sprinkler irrigation (H)</t>
  </si>
  <si>
    <t>New Water Entitlement (I)</t>
  </si>
  <si>
    <t>Bedforming &amp; Compost (J)</t>
  </si>
  <si>
    <t>Road Installation (K)</t>
  </si>
  <si>
    <t>Farm Size (cropped area ha)</t>
  </si>
  <si>
    <t>Farm size (cropped area ha)</t>
  </si>
  <si>
    <t>Existing Overhead Costs (D)</t>
  </si>
  <si>
    <t>Half of Existing Overhead Costs (D ÷2)</t>
  </si>
  <si>
    <t>New Development Overheads (D ND)</t>
  </si>
  <si>
    <t>Overheads (D ND)</t>
  </si>
  <si>
    <t>5 ha</t>
  </si>
  <si>
    <t>1 ha</t>
  </si>
  <si>
    <t>$ / ha</t>
  </si>
  <si>
    <t>Gross Income (A ND)</t>
  </si>
  <si>
    <t>Variable Costs (B ND)</t>
  </si>
  <si>
    <t>Cumulative Cash Flow</t>
  </si>
  <si>
    <t>Total Capital (L)</t>
  </si>
  <si>
    <t>Depreciation (M = H + J x 10%)</t>
  </si>
  <si>
    <t>Opportunity Cost (N = Total Capital x 8%)</t>
  </si>
  <si>
    <t>Depreciation (M)</t>
  </si>
  <si>
    <t>Opportunity Cost (N)</t>
  </si>
  <si>
    <t>Net Block Income (O = E ND - N)</t>
  </si>
  <si>
    <t>Operating Profit (E ND = C ND - D ND)</t>
  </si>
  <si>
    <t>Gross Margin (C ND = A ND - B ND)</t>
  </si>
  <si>
    <t>Break even point (P = A ND - O)</t>
  </si>
  <si>
    <t>Break even crop requirement (P ÷ A ND x 100)</t>
  </si>
  <si>
    <t>Net Block Income (O)</t>
  </si>
  <si>
    <t>Net Cash Flow (Q = O - L)</t>
  </si>
  <si>
    <t>BUSINESS CASE: DEVELOPING A BLOCK OF LAND FOR VEGETABLE PRODUCTION CALCULATION</t>
  </si>
  <si>
    <t>EXISTING OPERATION:</t>
  </si>
  <si>
    <t>TOTAL AREA</t>
  </si>
  <si>
    <t>NEW DEVELOPMENT:</t>
  </si>
  <si>
    <t>NEW OVERHEAD COSTS:</t>
  </si>
  <si>
    <t>ANNUAL IMPACT - NEW DEVELOPMENT:</t>
  </si>
  <si>
    <t>PAYBACK PERIOD - NEW DEVELOPMENT</t>
  </si>
  <si>
    <t>YEAR 1</t>
  </si>
  <si>
    <t>YEAR 2</t>
  </si>
  <si>
    <t>YEAR 3</t>
  </si>
  <si>
    <t>YEAR 4</t>
  </si>
  <si>
    <t>YEAR 5</t>
  </si>
  <si>
    <t>Note: ND = NEW DEVELOPMENT</t>
  </si>
  <si>
    <t>Note: the cells with blue text are able to be manipulated.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</si>
</sst>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* #,##0_-;\-* #,##0_-;_-* &quot;-&quot;?_-;_-@_-"/>
    <numFmt numFmtId="166" formatCode="#,##0_ ;[Red]\-#,##0\ 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theme="3"/>
      <name val="Arial"/>
    </font>
    <font>
      <sz val="10"/>
      <color theme="3"/>
      <name val="Arial"/>
    </font>
    <font>
      <b/>
      <sz val="10"/>
      <color indexed="50"/>
      <name val="Arial"/>
    </font>
    <font>
      <sz val="10"/>
      <name val="Arial"/>
    </font>
    <font>
      <b/>
      <sz val="10"/>
      <name val="Arial"/>
    </font>
    <font>
      <sz val="10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 applyBorder="1"/>
    <xf numFmtId="164" fontId="4" fillId="0" borderId="0" xfId="0" applyNumberFormat="1" applyFont="1" applyBorder="1"/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64" fontId="4" fillId="0" borderId="1" xfId="3" applyNumberFormat="1" applyFont="1" applyFill="1" applyBorder="1" applyAlignment="1">
      <alignment horizontal="right"/>
    </xf>
    <xf numFmtId="164" fontId="4" fillId="0" borderId="1" xfId="3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164" fontId="5" fillId="3" borderId="1" xfId="3" applyNumberFormat="1" applyFont="1" applyFill="1" applyBorder="1" applyAlignment="1">
      <alignment horizontal="right"/>
    </xf>
    <xf numFmtId="0" fontId="4" fillId="0" borderId="1" xfId="0" applyFont="1" applyBorder="1"/>
    <xf numFmtId="0" fontId="8" fillId="0" borderId="1" xfId="0" applyFont="1" applyBorder="1" applyAlignment="1">
      <alignment vertical="center"/>
    </xf>
    <xf numFmtId="0" fontId="4" fillId="3" borderId="1" xfId="0" applyFont="1" applyFill="1" applyBorder="1"/>
    <xf numFmtId="164" fontId="4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164" fontId="4" fillId="0" borderId="1" xfId="0" applyNumberFormat="1" applyFont="1" applyBorder="1"/>
    <xf numFmtId="0" fontId="5" fillId="3" borderId="1" xfId="0" applyFont="1" applyFill="1" applyBorder="1"/>
    <xf numFmtId="164" fontId="5" fillId="3" borderId="1" xfId="0" applyNumberFormat="1" applyFont="1" applyFill="1" applyBorder="1"/>
    <xf numFmtId="9" fontId="4" fillId="0" borderId="0" xfId="4" applyFont="1" applyBorder="1" applyAlignment="1">
      <alignment horizontal="right"/>
    </xf>
    <xf numFmtId="9" fontId="4" fillId="0" borderId="0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9" fontId="4" fillId="0" borderId="1" xfId="4" applyFont="1" applyBorder="1" applyAlignment="1">
      <alignment horizontal="right"/>
    </xf>
    <xf numFmtId="9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/>
    <xf numFmtId="166" fontId="5" fillId="0" borderId="1" xfId="0" applyNumberFormat="1" applyFont="1" applyBorder="1"/>
    <xf numFmtId="166" fontId="9" fillId="2" borderId="1" xfId="0" applyNumberFormat="1" applyFont="1" applyFill="1" applyBorder="1"/>
    <xf numFmtId="166" fontId="10" fillId="2" borderId="1" xfId="0" applyNumberFormat="1" applyFont="1" applyFill="1" applyBorder="1"/>
    <xf numFmtId="166" fontId="4" fillId="2" borderId="1" xfId="0" applyNumberFormat="1" applyFont="1" applyFill="1" applyBorder="1"/>
    <xf numFmtId="166" fontId="5" fillId="2" borderId="1" xfId="0" applyNumberFormat="1" applyFont="1" applyFill="1" applyBorder="1"/>
    <xf numFmtId="0" fontId="11" fillId="0" borderId="1" xfId="0" applyFont="1" applyBorder="1" applyAlignment="1">
      <alignment horizontal="right"/>
    </xf>
    <xf numFmtId="164" fontId="11" fillId="0" borderId="1" xfId="3" applyNumberFormat="1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right"/>
      <protection locked="0"/>
    </xf>
    <xf numFmtId="164" fontId="11" fillId="0" borderId="1" xfId="3" applyNumberFormat="1" applyFont="1" applyFill="1" applyBorder="1" applyAlignment="1" applyProtection="1">
      <alignment horizontal="right"/>
      <protection locked="0"/>
    </xf>
    <xf numFmtId="0" fontId="11" fillId="0" borderId="0" xfId="0" applyFont="1" applyProtection="1"/>
    <xf numFmtId="164" fontId="4" fillId="0" borderId="0" xfId="0" applyNumberFormat="1" applyFont="1" applyBorder="1" applyAlignment="1">
      <alignment horizontal="right"/>
    </xf>
  </cellXfs>
  <cellStyles count="65">
    <cellStyle name="Comma" xfId="3" builtinId="3"/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  <cellStyle name="Percent" xfId="4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1"/>
  <sheetViews>
    <sheetView showGridLines="0" tabSelected="1" showRuler="0" zoomScale="150" zoomScaleNormal="150" zoomScalePageLayoutView="150" workbookViewId="0">
      <selection activeCell="E13" sqref="E13"/>
    </sheetView>
  </sheetViews>
  <sheetFormatPr defaultColWidth="10.875" defaultRowHeight="12.75" x14ac:dyDescent="0.2"/>
  <cols>
    <col min="1" max="1" width="2.875" style="1" customWidth="1"/>
    <col min="2" max="2" width="39.875" style="1" customWidth="1"/>
    <col min="3" max="7" width="16" style="1" customWidth="1"/>
    <col min="8" max="16384" width="10.875" style="1"/>
  </cols>
  <sheetData>
    <row r="1" spans="2:4" ht="9" customHeight="1" x14ac:dyDescent="0.2"/>
    <row r="2" spans="2:4" ht="17.100000000000001" customHeight="1" x14ac:dyDescent="0.2">
      <c r="B2" s="3" t="s">
        <v>37</v>
      </c>
    </row>
    <row r="3" spans="2:4" ht="9" customHeight="1" x14ac:dyDescent="0.2"/>
    <row r="4" spans="2:4" ht="17.100000000000001" customHeight="1" x14ac:dyDescent="0.2">
      <c r="B4" s="15" t="s">
        <v>38</v>
      </c>
      <c r="C4" s="16" t="s">
        <v>39</v>
      </c>
      <c r="D4" s="16" t="s">
        <v>0</v>
      </c>
    </row>
    <row r="5" spans="2:4" ht="17.100000000000001" customHeight="1" x14ac:dyDescent="0.2">
      <c r="B5" s="5" t="s">
        <v>13</v>
      </c>
      <c r="C5" s="34">
        <v>42</v>
      </c>
      <c r="D5" s="6">
        <v>1</v>
      </c>
    </row>
    <row r="6" spans="2:4" ht="17.100000000000001" customHeight="1" x14ac:dyDescent="0.2">
      <c r="B6" s="5" t="s">
        <v>1</v>
      </c>
      <c r="C6" s="35">
        <v>650000</v>
      </c>
      <c r="D6" s="8">
        <f>C6/$C$5</f>
        <v>15476.190476190477</v>
      </c>
    </row>
    <row r="7" spans="2:4" ht="17.100000000000001" customHeight="1" x14ac:dyDescent="0.2">
      <c r="B7" s="5" t="s">
        <v>2</v>
      </c>
      <c r="C7" s="35">
        <v>283000</v>
      </c>
      <c r="D7" s="8">
        <f t="shared" ref="D7:D12" si="0">C7/$C$5</f>
        <v>6738.0952380952385</v>
      </c>
    </row>
    <row r="8" spans="2:4" ht="17.100000000000001" customHeight="1" x14ac:dyDescent="0.2">
      <c r="B8" s="5" t="s">
        <v>3</v>
      </c>
      <c r="C8" s="7">
        <f>C6-C7</f>
        <v>367000</v>
      </c>
      <c r="D8" s="8">
        <f t="shared" si="0"/>
        <v>8738.0952380952385</v>
      </c>
    </row>
    <row r="9" spans="2:4" ht="17.100000000000001" customHeight="1" x14ac:dyDescent="0.2">
      <c r="B9" s="5" t="s">
        <v>4</v>
      </c>
      <c r="C9" s="35">
        <v>246000</v>
      </c>
      <c r="D9" s="8">
        <f t="shared" si="0"/>
        <v>5857.1428571428569</v>
      </c>
    </row>
    <row r="10" spans="2:4" ht="17.100000000000001" customHeight="1" x14ac:dyDescent="0.2">
      <c r="B10" s="5" t="s">
        <v>5</v>
      </c>
      <c r="C10" s="7">
        <f>C8-C9</f>
        <v>121000</v>
      </c>
      <c r="D10" s="8">
        <f t="shared" si="0"/>
        <v>2880.9523809523807</v>
      </c>
    </row>
    <row r="11" spans="2:4" ht="17.100000000000001" customHeight="1" x14ac:dyDescent="0.2">
      <c r="B11" s="5" t="s">
        <v>6</v>
      </c>
      <c r="C11" s="35">
        <v>1200</v>
      </c>
      <c r="D11" s="8">
        <f t="shared" si="0"/>
        <v>28.571428571428573</v>
      </c>
    </row>
    <row r="12" spans="2:4" ht="17.100000000000001" customHeight="1" x14ac:dyDescent="0.2">
      <c r="B12" s="9" t="s">
        <v>8</v>
      </c>
      <c r="C12" s="10">
        <f>C10-C11</f>
        <v>119800</v>
      </c>
      <c r="D12" s="10">
        <f t="shared" si="0"/>
        <v>2852.3809523809523</v>
      </c>
    </row>
    <row r="13" spans="2:4" ht="17.100000000000001" customHeight="1" x14ac:dyDescent="0.2"/>
    <row r="14" spans="2:4" ht="17.100000000000001" customHeight="1" x14ac:dyDescent="0.2">
      <c r="B14" s="15" t="s">
        <v>40</v>
      </c>
      <c r="C14" s="16" t="s">
        <v>39</v>
      </c>
      <c r="D14" s="16" t="s">
        <v>21</v>
      </c>
    </row>
    <row r="15" spans="2:4" ht="17.100000000000001" customHeight="1" x14ac:dyDescent="0.2">
      <c r="B15" s="11" t="s">
        <v>14</v>
      </c>
      <c r="C15" s="34">
        <v>5</v>
      </c>
      <c r="D15" s="6">
        <v>1</v>
      </c>
    </row>
    <row r="16" spans="2:4" ht="17.100000000000001" customHeight="1" x14ac:dyDescent="0.2">
      <c r="B16" s="12" t="s">
        <v>7</v>
      </c>
      <c r="C16" s="32"/>
      <c r="D16" s="6"/>
    </row>
    <row r="17" spans="2:4" ht="17.100000000000001" customHeight="1" x14ac:dyDescent="0.2">
      <c r="B17" s="11" t="s">
        <v>9</v>
      </c>
      <c r="C17" s="33">
        <v>45000</v>
      </c>
      <c r="D17" s="8">
        <f>C17/$C$15</f>
        <v>9000</v>
      </c>
    </row>
    <row r="18" spans="2:4" ht="17.100000000000001" customHeight="1" x14ac:dyDescent="0.2">
      <c r="B18" s="11" t="s">
        <v>10</v>
      </c>
      <c r="C18" s="33">
        <f>800*4*C15</f>
        <v>16000</v>
      </c>
      <c r="D18" s="8">
        <f t="shared" ref="D18:D20" si="1">C18/$C$15</f>
        <v>3200</v>
      </c>
    </row>
    <row r="19" spans="2:4" ht="17.100000000000001" customHeight="1" x14ac:dyDescent="0.2">
      <c r="B19" s="11" t="s">
        <v>11</v>
      </c>
      <c r="C19" s="33">
        <v>12000</v>
      </c>
      <c r="D19" s="8">
        <f t="shared" si="1"/>
        <v>2400</v>
      </c>
    </row>
    <row r="20" spans="2:4" ht="17.100000000000001" customHeight="1" x14ac:dyDescent="0.2">
      <c r="B20" s="11" t="s">
        <v>12</v>
      </c>
      <c r="C20" s="33">
        <v>8000</v>
      </c>
      <c r="D20" s="8">
        <f t="shared" si="1"/>
        <v>1600</v>
      </c>
    </row>
    <row r="21" spans="2:4" ht="17.100000000000001" customHeight="1" x14ac:dyDescent="0.2">
      <c r="B21" s="13" t="s">
        <v>25</v>
      </c>
      <c r="C21" s="10">
        <f>SUM(C17:C20)</f>
        <v>81000</v>
      </c>
      <c r="D21" s="10">
        <f>SUM(D17:D20)</f>
        <v>16200</v>
      </c>
    </row>
    <row r="22" spans="2:4" ht="17.100000000000001" customHeight="1" x14ac:dyDescent="0.2">
      <c r="B22" s="11" t="s">
        <v>26</v>
      </c>
      <c r="C22" s="8">
        <f>(C17+C19)*0.1</f>
        <v>5700</v>
      </c>
      <c r="D22" s="8">
        <f>C22/C15</f>
        <v>1140</v>
      </c>
    </row>
    <row r="23" spans="2:4" ht="17.100000000000001" customHeight="1" x14ac:dyDescent="0.2">
      <c r="B23" s="11" t="s">
        <v>27</v>
      </c>
      <c r="C23" s="14">
        <f>SUM(C17:C20)*0.08</f>
        <v>6480</v>
      </c>
      <c r="D23" s="14">
        <f>C23/C15</f>
        <v>1296</v>
      </c>
    </row>
    <row r="24" spans="2:4" ht="9" customHeight="1" x14ac:dyDescent="0.2">
      <c r="C24" s="37"/>
      <c r="D24" s="37"/>
    </row>
    <row r="25" spans="2:4" ht="17.100000000000001" customHeight="1" x14ac:dyDescent="0.2">
      <c r="B25" s="36" t="s">
        <v>50</v>
      </c>
      <c r="C25" s="37"/>
      <c r="D25" s="37"/>
    </row>
    <row r="26" spans="2:4" ht="9" customHeight="1" x14ac:dyDescent="0.2">
      <c r="C26" s="2"/>
    </row>
    <row r="27" spans="2:4" ht="17.100000000000001" customHeight="1" x14ac:dyDescent="0.2">
      <c r="B27" s="15" t="s">
        <v>41</v>
      </c>
      <c r="C27" s="16" t="s">
        <v>19</v>
      </c>
      <c r="D27" s="16" t="s">
        <v>20</v>
      </c>
    </row>
    <row r="28" spans="2:4" ht="17.100000000000001" customHeight="1" x14ac:dyDescent="0.2">
      <c r="B28" s="11" t="s">
        <v>15</v>
      </c>
      <c r="C28" s="17"/>
      <c r="D28" s="17">
        <f>D9</f>
        <v>5857.1428571428569</v>
      </c>
    </row>
    <row r="29" spans="2:4" ht="17.100000000000001" customHeight="1" x14ac:dyDescent="0.2">
      <c r="B29" s="11" t="s">
        <v>16</v>
      </c>
      <c r="C29" s="17">
        <f>D29*C15</f>
        <v>14642.857142857141</v>
      </c>
      <c r="D29" s="17">
        <f>D28/2</f>
        <v>2928.5714285714284</v>
      </c>
    </row>
    <row r="30" spans="2:4" ht="17.100000000000001" customHeight="1" x14ac:dyDescent="0.2">
      <c r="B30" s="11" t="s">
        <v>28</v>
      </c>
      <c r="C30" s="17">
        <f>D30*C15</f>
        <v>5700</v>
      </c>
      <c r="D30" s="17">
        <f>D22</f>
        <v>1140</v>
      </c>
    </row>
    <row r="31" spans="2:4" ht="17.100000000000001" customHeight="1" x14ac:dyDescent="0.2">
      <c r="B31" s="18" t="s">
        <v>17</v>
      </c>
      <c r="C31" s="19">
        <f>SUM(C29:C30)</f>
        <v>20342.857142857141</v>
      </c>
      <c r="D31" s="19">
        <f>SUM(D29:D30)</f>
        <v>4068.5714285714284</v>
      </c>
    </row>
    <row r="32" spans="2:4" ht="17.100000000000001" customHeight="1" x14ac:dyDescent="0.2"/>
    <row r="33" spans="2:7" ht="17.100000000000001" customHeight="1" x14ac:dyDescent="0.2">
      <c r="B33" s="15" t="s">
        <v>42</v>
      </c>
      <c r="C33" s="16" t="s">
        <v>19</v>
      </c>
      <c r="D33" s="16" t="s">
        <v>20</v>
      </c>
    </row>
    <row r="34" spans="2:7" ht="17.100000000000001" customHeight="1" x14ac:dyDescent="0.2">
      <c r="B34" s="11" t="s">
        <v>22</v>
      </c>
      <c r="C34" s="17">
        <f>D6*C15</f>
        <v>77380.952380952382</v>
      </c>
      <c r="D34" s="17">
        <f>C34/$C$15</f>
        <v>15476.190476190477</v>
      </c>
    </row>
    <row r="35" spans="2:7" ht="17.100000000000001" customHeight="1" x14ac:dyDescent="0.2">
      <c r="B35" s="11" t="s">
        <v>23</v>
      </c>
      <c r="C35" s="17">
        <f>D7*C15</f>
        <v>33690.476190476191</v>
      </c>
      <c r="D35" s="17">
        <f t="shared" ref="D35:D39" si="2">C35/$C$15</f>
        <v>6738.0952380952385</v>
      </c>
    </row>
    <row r="36" spans="2:7" ht="17.100000000000001" customHeight="1" x14ac:dyDescent="0.2">
      <c r="B36" s="11" t="s">
        <v>32</v>
      </c>
      <c r="C36" s="17">
        <f>C34-C35</f>
        <v>43690.476190476191</v>
      </c>
      <c r="D36" s="17">
        <f t="shared" si="2"/>
        <v>8738.0952380952385</v>
      </c>
    </row>
    <row r="37" spans="2:7" ht="17.100000000000001" customHeight="1" x14ac:dyDescent="0.2">
      <c r="B37" s="11" t="s">
        <v>18</v>
      </c>
      <c r="C37" s="17">
        <f>C31</f>
        <v>20342.857142857141</v>
      </c>
      <c r="D37" s="17">
        <f t="shared" si="2"/>
        <v>4068.5714285714284</v>
      </c>
    </row>
    <row r="38" spans="2:7" ht="17.100000000000001" customHeight="1" x14ac:dyDescent="0.2">
      <c r="B38" s="11" t="s">
        <v>31</v>
      </c>
      <c r="C38" s="17">
        <f>C36-C37</f>
        <v>23347.61904761905</v>
      </c>
      <c r="D38" s="17">
        <f t="shared" si="2"/>
        <v>4669.5238095238101</v>
      </c>
    </row>
    <row r="39" spans="2:7" ht="17.100000000000001" customHeight="1" x14ac:dyDescent="0.2">
      <c r="B39" s="11" t="s">
        <v>29</v>
      </c>
      <c r="C39" s="17">
        <f>+C23</f>
        <v>6480</v>
      </c>
      <c r="D39" s="17">
        <f t="shared" si="2"/>
        <v>1296</v>
      </c>
    </row>
    <row r="40" spans="2:7" ht="17.100000000000001" customHeight="1" x14ac:dyDescent="0.2">
      <c r="B40" s="18" t="s">
        <v>30</v>
      </c>
      <c r="C40" s="19">
        <f>C38-C39</f>
        <v>16867.61904761905</v>
      </c>
      <c r="D40" s="19">
        <f>C40/$C$15</f>
        <v>3373.5238095238101</v>
      </c>
    </row>
    <row r="41" spans="2:7" ht="17.100000000000001" customHeight="1" x14ac:dyDescent="0.2">
      <c r="B41" s="5" t="s">
        <v>33</v>
      </c>
      <c r="C41" s="22">
        <f>C34-C40</f>
        <v>60513.333333333328</v>
      </c>
      <c r="D41" s="23">
        <f>C41/C15</f>
        <v>12102.666666666666</v>
      </c>
    </row>
    <row r="42" spans="2:7" ht="17.100000000000001" customHeight="1" x14ac:dyDescent="0.2">
      <c r="B42" s="5" t="s">
        <v>34</v>
      </c>
      <c r="C42" s="24">
        <f>C41/C34</f>
        <v>0.78201846153846144</v>
      </c>
      <c r="D42" s="25">
        <f>C42</f>
        <v>0.78201846153846144</v>
      </c>
    </row>
    <row r="43" spans="2:7" ht="9" customHeight="1" x14ac:dyDescent="0.2">
      <c r="B43" s="4"/>
      <c r="C43" s="20"/>
      <c r="D43" s="21"/>
    </row>
    <row r="44" spans="2:7" ht="17.100000000000001" customHeight="1" x14ac:dyDescent="0.2">
      <c r="B44" s="4" t="s">
        <v>49</v>
      </c>
      <c r="C44" s="20"/>
      <c r="D44" s="21"/>
    </row>
    <row r="45" spans="2:7" ht="17.100000000000001" customHeight="1" x14ac:dyDescent="0.2"/>
    <row r="46" spans="2:7" ht="17.100000000000001" customHeight="1" x14ac:dyDescent="0.2">
      <c r="B46" s="15" t="s">
        <v>43</v>
      </c>
      <c r="C46" s="16" t="s">
        <v>44</v>
      </c>
      <c r="D46" s="16" t="s">
        <v>45</v>
      </c>
      <c r="E46" s="16" t="s">
        <v>46</v>
      </c>
      <c r="F46" s="16" t="s">
        <v>47</v>
      </c>
      <c r="G46" s="16" t="s">
        <v>48</v>
      </c>
    </row>
    <row r="47" spans="2:7" ht="17.100000000000001" customHeight="1" x14ac:dyDescent="0.2">
      <c r="B47" s="5" t="s">
        <v>35</v>
      </c>
      <c r="C47" s="26">
        <f>$C$40</f>
        <v>16867.61904761905</v>
      </c>
      <c r="D47" s="28">
        <f t="shared" ref="D47:G47" si="3">$C$40</f>
        <v>16867.61904761905</v>
      </c>
      <c r="E47" s="26">
        <f t="shared" si="3"/>
        <v>16867.61904761905</v>
      </c>
      <c r="F47" s="30">
        <f t="shared" si="3"/>
        <v>16867.61904761905</v>
      </c>
      <c r="G47" s="26">
        <f t="shared" si="3"/>
        <v>16867.61904761905</v>
      </c>
    </row>
    <row r="48" spans="2:7" ht="17.100000000000001" customHeight="1" x14ac:dyDescent="0.2">
      <c r="B48" s="5" t="s">
        <v>25</v>
      </c>
      <c r="C48" s="26">
        <f>C21</f>
        <v>81000</v>
      </c>
      <c r="D48" s="28"/>
      <c r="E48" s="26"/>
      <c r="F48" s="30"/>
      <c r="G48" s="26"/>
    </row>
    <row r="49" spans="2:7" ht="17.100000000000001" customHeight="1" x14ac:dyDescent="0.2">
      <c r="B49" s="12" t="s">
        <v>36</v>
      </c>
      <c r="C49" s="27">
        <f>C47-C48</f>
        <v>-64132.380952380947</v>
      </c>
      <c r="D49" s="29">
        <f t="shared" ref="D49:G49" si="4">D47-D48</f>
        <v>16867.61904761905</v>
      </c>
      <c r="E49" s="27">
        <f t="shared" si="4"/>
        <v>16867.61904761905</v>
      </c>
      <c r="F49" s="31">
        <f t="shared" si="4"/>
        <v>16867.61904761905</v>
      </c>
      <c r="G49" s="27">
        <f t="shared" si="4"/>
        <v>16867.61904761905</v>
      </c>
    </row>
    <row r="50" spans="2:7" ht="17.100000000000001" customHeight="1" x14ac:dyDescent="0.2">
      <c r="B50" s="12" t="s">
        <v>24</v>
      </c>
      <c r="C50" s="27">
        <f>C49</f>
        <v>-64132.380952380947</v>
      </c>
      <c r="D50" s="29">
        <f>C50+D49</f>
        <v>-47264.761904761894</v>
      </c>
      <c r="E50" s="27">
        <f t="shared" ref="E50:G50" si="5">D50+E49</f>
        <v>-30397.142857142844</v>
      </c>
      <c r="F50" s="31">
        <f t="shared" si="5"/>
        <v>-13529.523809523795</v>
      </c>
      <c r="G50" s="27">
        <f t="shared" si="5"/>
        <v>3338.0952380952549</v>
      </c>
    </row>
    <row r="51" spans="2:7" ht="17.100000000000001" customHeight="1" x14ac:dyDescent="0.2"/>
  </sheetData>
  <sheetProtection password="CC3D"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nigelm</dc:creator>
  <cp:lastModifiedBy>Tim Shue</cp:lastModifiedBy>
  <dcterms:created xsi:type="dcterms:W3CDTF">2012-01-24T00:37:51Z</dcterms:created>
  <dcterms:modified xsi:type="dcterms:W3CDTF">2013-08-28T02:37:46Z</dcterms:modified>
</cp:coreProperties>
</file>