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95" yWindow="555" windowWidth="20730" windowHeight="11760" tabRatio="500"/>
  </bookViews>
  <sheets>
    <sheet name="Condensed" sheetId="1" r:id="rId1"/>
    <sheet name="Detailed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E21" i="2"/>
  <c r="C21" i="2"/>
  <c r="D20" i="2"/>
  <c r="E20" i="2"/>
  <c r="C20" i="2"/>
  <c r="D17" i="2"/>
  <c r="E17" i="2"/>
  <c r="C18" i="2"/>
  <c r="D18" i="2"/>
  <c r="E18" i="2"/>
  <c r="E16" i="2"/>
  <c r="C16" i="2"/>
  <c r="D14" i="2"/>
  <c r="E14" i="2"/>
  <c r="C14" i="2"/>
  <c r="D12" i="2"/>
  <c r="E12" i="2"/>
  <c r="D13" i="2"/>
  <c r="E13" i="2"/>
  <c r="C13" i="2"/>
  <c r="C12" i="2"/>
  <c r="D10" i="2"/>
  <c r="E10" i="2"/>
  <c r="C10" i="2"/>
  <c r="D9" i="2"/>
  <c r="E9" i="2"/>
  <c r="C9" i="2"/>
  <c r="D6" i="2"/>
  <c r="E6" i="1"/>
  <c r="E6" i="2"/>
  <c r="D7" i="2"/>
  <c r="E7" i="2"/>
  <c r="D8" i="2"/>
  <c r="E8" i="2"/>
  <c r="C7" i="2"/>
  <c r="C8" i="2"/>
  <c r="C6" i="2"/>
  <c r="H6" i="2"/>
  <c r="H7" i="2"/>
  <c r="H8" i="2"/>
  <c r="H9" i="2"/>
  <c r="H10" i="2"/>
  <c r="H11" i="2"/>
  <c r="H40" i="2"/>
  <c r="H13" i="2"/>
  <c r="H14" i="2"/>
  <c r="H15" i="2"/>
  <c r="H16" i="2"/>
  <c r="H17" i="2"/>
  <c r="H41" i="2"/>
  <c r="H19" i="2"/>
  <c r="H20" i="2"/>
  <c r="H21" i="2"/>
  <c r="H22" i="2"/>
  <c r="H23" i="2"/>
  <c r="H42" i="2"/>
  <c r="H25" i="2"/>
  <c r="H26" i="2"/>
  <c r="H27" i="2"/>
  <c r="H43" i="2"/>
  <c r="H29" i="2"/>
  <c r="H30" i="2"/>
  <c r="H31" i="2"/>
  <c r="H44" i="2"/>
  <c r="H36" i="2"/>
  <c r="H37" i="2"/>
  <c r="H38" i="2"/>
  <c r="H45" i="2"/>
  <c r="H46" i="2"/>
  <c r="J49" i="2"/>
  <c r="J6" i="2"/>
  <c r="J7" i="2"/>
  <c r="J8" i="2"/>
  <c r="J9" i="2"/>
  <c r="J10" i="2"/>
  <c r="J11" i="2"/>
  <c r="J40" i="2"/>
  <c r="J13" i="2"/>
  <c r="J14" i="2"/>
  <c r="J15" i="2"/>
  <c r="J16" i="2"/>
  <c r="J17" i="2"/>
  <c r="J41" i="2"/>
  <c r="J19" i="2"/>
  <c r="J20" i="2"/>
  <c r="J21" i="2"/>
  <c r="J22" i="2"/>
  <c r="J23" i="2"/>
  <c r="J42" i="2"/>
  <c r="J25" i="2"/>
  <c r="J26" i="2"/>
  <c r="J27" i="2"/>
  <c r="J43" i="2"/>
  <c r="J29" i="2"/>
  <c r="J30" i="2"/>
  <c r="J31" i="2"/>
  <c r="J44" i="2"/>
  <c r="J37" i="2"/>
  <c r="J33" i="2"/>
  <c r="J34" i="2"/>
  <c r="J35" i="2"/>
  <c r="J38" i="2"/>
  <c r="J45" i="2"/>
  <c r="J46" i="2"/>
  <c r="J51" i="2"/>
  <c r="J52" i="2"/>
  <c r="I49" i="2"/>
  <c r="I6" i="2"/>
  <c r="I7" i="2"/>
  <c r="I8" i="2"/>
  <c r="I9" i="2"/>
  <c r="I10" i="2"/>
  <c r="I11" i="2"/>
  <c r="I40" i="2"/>
  <c r="I13" i="2"/>
  <c r="I14" i="2"/>
  <c r="I15" i="2"/>
  <c r="I16" i="2"/>
  <c r="I17" i="2"/>
  <c r="I41" i="2"/>
  <c r="I19" i="2"/>
  <c r="I20" i="2"/>
  <c r="I21" i="2"/>
  <c r="I22" i="2"/>
  <c r="I23" i="2"/>
  <c r="I42" i="2"/>
  <c r="I25" i="2"/>
  <c r="I26" i="2"/>
  <c r="I27" i="2"/>
  <c r="I43" i="2"/>
  <c r="I29" i="2"/>
  <c r="I30" i="2"/>
  <c r="I31" i="2"/>
  <c r="I44" i="2"/>
  <c r="I36" i="2"/>
  <c r="I37" i="2"/>
  <c r="I38" i="2"/>
  <c r="I45" i="2"/>
  <c r="I46" i="2"/>
  <c r="I50" i="2"/>
  <c r="I52" i="2"/>
  <c r="J47" i="2"/>
  <c r="I47" i="2"/>
  <c r="H11" i="1"/>
  <c r="H6" i="1"/>
  <c r="H7" i="1"/>
  <c r="H8" i="1"/>
  <c r="H9" i="1"/>
  <c r="H10" i="1"/>
  <c r="H12" i="1"/>
  <c r="J6" i="1"/>
  <c r="J7" i="1"/>
  <c r="J8" i="1"/>
  <c r="J9" i="1"/>
  <c r="J10" i="1"/>
  <c r="J11" i="1"/>
  <c r="J12" i="1"/>
  <c r="J21" i="1"/>
  <c r="J20" i="1"/>
  <c r="I11" i="1"/>
  <c r="I6" i="1"/>
  <c r="I7" i="1"/>
  <c r="I8" i="1"/>
  <c r="I9" i="1"/>
  <c r="I10" i="1"/>
  <c r="I12" i="1"/>
  <c r="I21" i="1"/>
  <c r="I20" i="1"/>
</calcChain>
</file>

<file path=xl/sharedStrings.xml><?xml version="1.0" encoding="utf-8"?>
<sst xmlns="http://schemas.openxmlformats.org/spreadsheetml/2006/main" count="118" uniqueCount="62">
  <si>
    <t>ASSUMPTIONS</t>
  </si>
  <si>
    <t>Salvage value</t>
  </si>
  <si>
    <t>Interest rate / opportunity cost</t>
  </si>
  <si>
    <t>Capital Costs</t>
  </si>
  <si>
    <t>Expected life (years)</t>
  </si>
  <si>
    <t>Labour costs</t>
  </si>
  <si>
    <t>Number of staff</t>
  </si>
  <si>
    <t>Staff costs (incl. on costs)</t>
  </si>
  <si>
    <t>CALCULATION</t>
  </si>
  <si>
    <t>Depreciation</t>
  </si>
  <si>
    <t>Repairs &amp; maintenance</t>
  </si>
  <si>
    <t>Total Cost</t>
  </si>
  <si>
    <t>Interest / opportunity cost</t>
  </si>
  <si>
    <t>Is it more profitable?</t>
  </si>
  <si>
    <t>by how much?</t>
  </si>
  <si>
    <t>NOW</t>
  </si>
  <si>
    <t>Operating costs</t>
  </si>
  <si>
    <t>Current value</t>
  </si>
  <si>
    <t>Number of hours used</t>
  </si>
  <si>
    <t>Fuel and oil ($/hr)</t>
  </si>
  <si>
    <t>Fuel &amp; oil</t>
  </si>
  <si>
    <t>cost of contractor</t>
  </si>
  <si>
    <t>number of hours</t>
  </si>
  <si>
    <t>Cost of contracting jobs</t>
  </si>
  <si>
    <t>Trade-in</t>
  </si>
  <si>
    <t>Repairs &amp; maintenance - new</t>
  </si>
  <si>
    <t>Repairs &amp; maintenance - old</t>
  </si>
  <si>
    <t>current value</t>
  </si>
  <si>
    <t>less trade-in</t>
  </si>
  <si>
    <t>less salvage value</t>
  </si>
  <si>
    <t>equals amount to depreciate</t>
  </si>
  <si>
    <t>divided by expected life</t>
  </si>
  <si>
    <t>Equals Depreciation</t>
  </si>
  <si>
    <t>equals total investment</t>
  </si>
  <si>
    <t>multiplied by interest rate</t>
  </si>
  <si>
    <t>Equals interest / opportunity cost</t>
  </si>
  <si>
    <t>multiplied by number of staff</t>
  </si>
  <si>
    <t>equals total staff hours</t>
  </si>
  <si>
    <t>multiplied by staff costs/hour</t>
  </si>
  <si>
    <t>Equals Labour costs</t>
  </si>
  <si>
    <t>repairs &amp; maintenance - old</t>
  </si>
  <si>
    <t>plus repairs &amp; maint. - new</t>
  </si>
  <si>
    <t>Equals Repairs &amp; maintenance</t>
  </si>
  <si>
    <t>number of hours used</t>
  </si>
  <si>
    <t>multiplied by fuel &amp; oil cost/hr</t>
  </si>
  <si>
    <t>Equals Fuel &amp; oil</t>
  </si>
  <si>
    <t>n.a.</t>
  </si>
  <si>
    <t>cost of labour per hour</t>
  </si>
  <si>
    <t>plus cost of fuel &amp; oil/hour</t>
  </si>
  <si>
    <t>equals own costs</t>
  </si>
  <si>
    <t>multiplied by number of hours</t>
  </si>
  <si>
    <t>Equals cost of contracting jobs</t>
  </si>
  <si>
    <t>total cost of now</t>
  </si>
  <si>
    <t>less total cost of new only</t>
  </si>
  <si>
    <t>less total cost of new + old</t>
  </si>
  <si>
    <t>Equals by how much?</t>
  </si>
  <si>
    <t>BUSINESS CASE: TRACTOR REPLACEMENT CALCULATION</t>
  </si>
  <si>
    <t>NEW ONLY</t>
  </si>
  <si>
    <t>NEW + OLD</t>
  </si>
  <si>
    <t>Costs</t>
  </si>
  <si>
    <t>Note: the cells with blue text are able to be manipulated.</t>
  </si>
  <si>
    <t>BUSINESS CASE: TRACTOR REPLACEMENT DETAILED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</si>
</sst>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0.0%"/>
    <numFmt numFmtId="166" formatCode="&quot;$&quot;#,##0.00"/>
    <numFmt numFmtId="167" formatCode="_-* #,##0_-;\-* #,##0_-;_-* &quot;-&quot;??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</font>
    <font>
      <sz val="10"/>
      <color theme="3"/>
      <name val="Arial"/>
    </font>
    <font>
      <b/>
      <sz val="10"/>
      <color theme="3"/>
      <name val="Arial"/>
    </font>
    <font>
      <sz val="10"/>
      <color indexed="50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</borders>
  <cellStyleXfs count="89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0" fillId="0" borderId="0" xfId="0" applyNumberFormat="1" applyFill="1" applyBorder="1"/>
    <xf numFmtId="164" fontId="2" fillId="0" borderId="0" xfId="0" applyNumberFormat="1" applyFont="1" applyFill="1" applyBorder="1"/>
    <xf numFmtId="166" fontId="0" fillId="0" borderId="0" xfId="0" applyNumberFormat="1" applyFill="1" applyBorder="1"/>
    <xf numFmtId="9" fontId="0" fillId="0" borderId="0" xfId="1" applyFont="1" applyFill="1" applyBorder="1"/>
    <xf numFmtId="43" fontId="0" fillId="0" borderId="0" xfId="6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wrapText="1"/>
    </xf>
    <xf numFmtId="9" fontId="0" fillId="0" borderId="0" xfId="1" applyFont="1" applyFill="1" applyBorder="1" applyAlignment="1">
      <alignment wrapText="1"/>
    </xf>
    <xf numFmtId="43" fontId="0" fillId="0" borderId="0" xfId="6" applyFont="1" applyFill="1" applyBorder="1" applyAlignment="1">
      <alignment wrapText="1"/>
    </xf>
    <xf numFmtId="167" fontId="0" fillId="0" borderId="0" xfId="6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 wrapText="1"/>
    </xf>
    <xf numFmtId="0" fontId="10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6" fontId="7" fillId="2" borderId="0" xfId="0" applyNumberFormat="1" applyFont="1" applyFill="1" applyBorder="1" applyAlignment="1">
      <alignment vertical="center"/>
    </xf>
    <xf numFmtId="6" fontId="0" fillId="0" borderId="0" xfId="0" applyNumberFormat="1" applyFill="1" applyBorder="1" applyAlignment="1">
      <alignment vertical="center"/>
    </xf>
    <xf numFmtId="6" fontId="0" fillId="2" borderId="0" xfId="0" applyNumberFormat="1" applyFill="1" applyBorder="1" applyAlignment="1">
      <alignment horizontal="right" vertical="center"/>
    </xf>
    <xf numFmtId="6" fontId="0" fillId="2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vertical="center"/>
    </xf>
    <xf numFmtId="6" fontId="2" fillId="2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164" fontId="2" fillId="0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7" fontId="0" fillId="0" borderId="0" xfId="6" applyNumberFormat="1" applyFont="1" applyFill="1" applyBorder="1" applyAlignment="1">
      <alignment vertical="center"/>
    </xf>
    <xf numFmtId="43" fontId="0" fillId="0" borderId="0" xfId="6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6" fontId="3" fillId="0" borderId="0" xfId="0" applyNumberFormat="1" applyFont="1" applyFill="1" applyBorder="1" applyAlignment="1" applyProtection="1">
      <alignment vertical="center" wrapText="1"/>
      <protection locked="0"/>
    </xf>
    <xf numFmtId="6" fontId="3" fillId="2" borderId="0" xfId="0" applyNumberFormat="1" applyFont="1" applyFill="1" applyBorder="1" applyAlignment="1" applyProtection="1">
      <alignment vertical="center" wrapText="1"/>
      <protection locked="0"/>
    </xf>
    <xf numFmtId="6" fontId="7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2" borderId="0" xfId="0" applyNumberFormat="1" applyFill="1" applyBorder="1" applyAlignment="1">
      <alignment vertical="center" wrapText="1"/>
    </xf>
    <xf numFmtId="6" fontId="0" fillId="0" borderId="0" xfId="0" applyNumberFormat="1" applyFill="1" applyBorder="1" applyAlignment="1">
      <alignment vertical="center" wrapText="1"/>
    </xf>
    <xf numFmtId="6" fontId="0" fillId="2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164" fontId="3" fillId="2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165" fontId="3" fillId="0" borderId="0" xfId="1" applyNumberFormat="1" applyFont="1" applyFill="1" applyBorder="1" applyAlignment="1" applyProtection="1">
      <alignment vertical="center" wrapText="1"/>
      <protection locked="0"/>
    </xf>
    <xf numFmtId="165" fontId="3" fillId="2" borderId="0" xfId="1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2" borderId="0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 wrapText="1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2" borderId="2" xfId="0" applyNumberFormat="1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1"/>
    </xf>
    <xf numFmtId="0" fontId="3" fillId="0" borderId="0" xfId="0" applyFont="1" applyAlignment="1" applyProtection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vertical="center"/>
    </xf>
    <xf numFmtId="165" fontId="7" fillId="2" borderId="1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</cellXfs>
  <cellStyles count="89">
    <cellStyle name="Comma" xfId="6" builtinId="3"/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showGridLines="0" tabSelected="1" zoomScale="150" zoomScaleNormal="150" zoomScalePageLayoutView="150" workbookViewId="0">
      <selection activeCell="P5" sqref="P5"/>
    </sheetView>
  </sheetViews>
  <sheetFormatPr defaultColWidth="10.85546875" defaultRowHeight="12.75" x14ac:dyDescent="0.2"/>
  <cols>
    <col min="1" max="1" width="2.85546875" style="11" customWidth="1"/>
    <col min="2" max="2" width="25.85546875" style="11" customWidth="1"/>
    <col min="3" max="3" width="9.7109375" style="11" customWidth="1"/>
    <col min="4" max="4" width="9.42578125" style="11" customWidth="1"/>
    <col min="5" max="5" width="9.7109375" style="11" customWidth="1"/>
    <col min="6" max="6" width="2.85546875" style="11" customWidth="1"/>
    <col min="7" max="7" width="25.7109375" style="11" customWidth="1"/>
    <col min="8" max="8" width="9.7109375" style="11" customWidth="1"/>
    <col min="9" max="9" width="9.42578125" style="11" customWidth="1"/>
    <col min="10" max="10" width="9.7109375" style="11" customWidth="1"/>
    <col min="11" max="11" width="2.85546875" style="11" customWidth="1"/>
    <col min="12" max="16384" width="10.85546875" style="11"/>
  </cols>
  <sheetData>
    <row r="1" spans="2:10" s="25" customFormat="1" ht="12" customHeight="1" x14ac:dyDescent="0.2"/>
    <row r="2" spans="2:10" s="25" customFormat="1" ht="17.100000000000001" customHeight="1" x14ac:dyDescent="0.2">
      <c r="B2" s="114" t="s">
        <v>56</v>
      </c>
      <c r="C2" s="114"/>
      <c r="D2" s="114"/>
      <c r="E2" s="114"/>
    </row>
    <row r="3" spans="2:10" s="25" customFormat="1" ht="9" customHeight="1" x14ac:dyDescent="0.2"/>
    <row r="4" spans="2:10" s="25" customFormat="1" ht="24" customHeight="1" x14ac:dyDescent="0.2">
      <c r="B4" s="22" t="s">
        <v>0</v>
      </c>
      <c r="C4" s="23" t="s">
        <v>15</v>
      </c>
      <c r="D4" s="23" t="s">
        <v>57</v>
      </c>
      <c r="E4" s="23" t="s">
        <v>58</v>
      </c>
      <c r="F4" s="71"/>
      <c r="G4" s="22" t="s">
        <v>8</v>
      </c>
      <c r="H4" s="23" t="s">
        <v>15</v>
      </c>
      <c r="I4" s="23" t="s">
        <v>57</v>
      </c>
      <c r="J4" s="23" t="s">
        <v>58</v>
      </c>
    </row>
    <row r="5" spans="2:10" s="25" customFormat="1" ht="17.100000000000001" customHeight="1" x14ac:dyDescent="0.2">
      <c r="B5" s="19" t="s">
        <v>3</v>
      </c>
      <c r="C5" s="72"/>
      <c r="D5" s="73"/>
      <c r="E5" s="72"/>
      <c r="G5" s="19" t="s">
        <v>59</v>
      </c>
      <c r="H5" s="72"/>
      <c r="I5" s="72"/>
      <c r="J5" s="72"/>
    </row>
    <row r="6" spans="2:10" s="25" customFormat="1" ht="17.100000000000001" customHeight="1" x14ac:dyDescent="0.2">
      <c r="B6" s="25" t="s">
        <v>17</v>
      </c>
      <c r="C6" s="74">
        <v>15000</v>
      </c>
      <c r="D6" s="75">
        <v>75000</v>
      </c>
      <c r="E6" s="76">
        <f>C6+D6</f>
        <v>90000</v>
      </c>
      <c r="G6" s="25" t="s">
        <v>9</v>
      </c>
      <c r="H6" s="77">
        <f>(C6-C8)/C9</f>
        <v>3000</v>
      </c>
      <c r="I6" s="78">
        <f>((D6-D7)-D8)/D9</f>
        <v>3500</v>
      </c>
      <c r="J6" s="77">
        <f>((E6-E7)-E8)/E9</f>
        <v>6500</v>
      </c>
    </row>
    <row r="7" spans="2:10" s="25" customFormat="1" ht="17.100000000000001" customHeight="1" x14ac:dyDescent="0.2">
      <c r="B7" s="25" t="s">
        <v>24</v>
      </c>
      <c r="C7" s="74">
        <v>0</v>
      </c>
      <c r="D7" s="75">
        <v>15000</v>
      </c>
      <c r="E7" s="74">
        <v>0</v>
      </c>
      <c r="G7" s="25" t="s">
        <v>12</v>
      </c>
      <c r="H7" s="79">
        <f>C10*C6</f>
        <v>1200</v>
      </c>
      <c r="I7" s="80">
        <f>(D6-D7)*D10</f>
        <v>4800</v>
      </c>
      <c r="J7" s="77">
        <f>E6*E10</f>
        <v>7200</v>
      </c>
    </row>
    <row r="8" spans="2:10" s="25" customFormat="1" ht="17.100000000000001" customHeight="1" x14ac:dyDescent="0.2">
      <c r="B8" s="25" t="s">
        <v>1</v>
      </c>
      <c r="C8" s="81">
        <v>0</v>
      </c>
      <c r="D8" s="82">
        <v>25000</v>
      </c>
      <c r="E8" s="81">
        <v>25000</v>
      </c>
      <c r="G8" s="25" t="s">
        <v>5</v>
      </c>
      <c r="H8" s="77">
        <f>C13*C12*C14</f>
        <v>11000</v>
      </c>
      <c r="I8" s="78">
        <f>D13*D12*D14</f>
        <v>7700</v>
      </c>
      <c r="J8" s="77">
        <f>E12*E13*E14</f>
        <v>7700</v>
      </c>
    </row>
    <row r="9" spans="2:10" s="25" customFormat="1" ht="17.100000000000001" customHeight="1" x14ac:dyDescent="0.2">
      <c r="B9" s="25" t="s">
        <v>4</v>
      </c>
      <c r="C9" s="83">
        <v>5</v>
      </c>
      <c r="D9" s="84">
        <v>10</v>
      </c>
      <c r="E9" s="83">
        <v>10</v>
      </c>
      <c r="G9" s="25" t="s">
        <v>10</v>
      </c>
      <c r="H9" s="77">
        <f>C16</f>
        <v>5000</v>
      </c>
      <c r="I9" s="78">
        <f>D17</f>
        <v>3000</v>
      </c>
      <c r="J9" s="77">
        <f>E16+E17</f>
        <v>5500</v>
      </c>
    </row>
    <row r="10" spans="2:10" s="25" customFormat="1" ht="17.100000000000001" customHeight="1" x14ac:dyDescent="0.2">
      <c r="B10" s="25" t="s">
        <v>2</v>
      </c>
      <c r="C10" s="85">
        <v>0.08</v>
      </c>
      <c r="D10" s="86">
        <v>0.08</v>
      </c>
      <c r="E10" s="85">
        <v>0.08</v>
      </c>
      <c r="G10" s="25" t="s">
        <v>20</v>
      </c>
      <c r="H10" s="77">
        <f>C18*C12</f>
        <v>2500</v>
      </c>
      <c r="I10" s="78">
        <f>D18*D12</f>
        <v>1750</v>
      </c>
      <c r="J10" s="77">
        <f>E12*E18</f>
        <v>1750</v>
      </c>
    </row>
    <row r="11" spans="2:10" s="25" customFormat="1" ht="17.100000000000001" customHeight="1" x14ac:dyDescent="0.2">
      <c r="B11" s="19" t="s">
        <v>5</v>
      </c>
      <c r="C11" s="87"/>
      <c r="D11" s="88"/>
      <c r="E11" s="87"/>
      <c r="G11" s="25" t="s">
        <v>23</v>
      </c>
      <c r="H11" s="77">
        <f>C20*C21</f>
        <v>7500</v>
      </c>
      <c r="I11" s="78">
        <f>D20*D21</f>
        <v>7500</v>
      </c>
      <c r="J11" s="77">
        <f>(E21*E14)+(E21*E18)</f>
        <v>2025</v>
      </c>
    </row>
    <row r="12" spans="2:10" s="25" customFormat="1" ht="17.100000000000001" customHeight="1" x14ac:dyDescent="0.2">
      <c r="B12" s="25" t="s">
        <v>18</v>
      </c>
      <c r="C12" s="89">
        <v>500</v>
      </c>
      <c r="D12" s="90">
        <v>350</v>
      </c>
      <c r="E12" s="89">
        <v>350</v>
      </c>
      <c r="G12" s="91" t="s">
        <v>11</v>
      </c>
      <c r="H12" s="92">
        <f>SUM(H6:H11)</f>
        <v>30200</v>
      </c>
      <c r="I12" s="93">
        <f>SUM(I6:I11)</f>
        <v>28250</v>
      </c>
      <c r="J12" s="92">
        <f>SUM(J6:J11)</f>
        <v>30675</v>
      </c>
    </row>
    <row r="13" spans="2:10" s="25" customFormat="1" ht="17.100000000000001" customHeight="1" x14ac:dyDescent="0.2">
      <c r="B13" s="25" t="s">
        <v>6</v>
      </c>
      <c r="C13" s="83">
        <v>1</v>
      </c>
      <c r="D13" s="84">
        <v>1</v>
      </c>
      <c r="E13" s="83">
        <v>1</v>
      </c>
      <c r="I13" s="94"/>
    </row>
    <row r="14" spans="2:10" s="25" customFormat="1" ht="17.100000000000001" customHeight="1" x14ac:dyDescent="0.2">
      <c r="B14" s="25" t="s">
        <v>7</v>
      </c>
      <c r="C14" s="81">
        <v>22</v>
      </c>
      <c r="D14" s="82">
        <v>22</v>
      </c>
      <c r="E14" s="81">
        <v>22</v>
      </c>
      <c r="I14" s="94"/>
    </row>
    <row r="15" spans="2:10" s="25" customFormat="1" ht="17.100000000000001" customHeight="1" x14ac:dyDescent="0.2">
      <c r="B15" s="19" t="s">
        <v>16</v>
      </c>
      <c r="C15" s="87"/>
      <c r="D15" s="88"/>
      <c r="E15" s="87"/>
      <c r="I15" s="94"/>
    </row>
    <row r="16" spans="2:10" s="25" customFormat="1" ht="17.100000000000001" customHeight="1" x14ac:dyDescent="0.2">
      <c r="B16" s="25" t="s">
        <v>26</v>
      </c>
      <c r="C16" s="81">
        <v>5000</v>
      </c>
      <c r="D16" s="95"/>
      <c r="E16" s="81">
        <v>2500</v>
      </c>
      <c r="I16" s="78"/>
    </row>
    <row r="17" spans="2:11" s="25" customFormat="1" ht="17.100000000000001" customHeight="1" x14ac:dyDescent="0.2">
      <c r="B17" s="25" t="s">
        <v>25</v>
      </c>
      <c r="C17" s="96"/>
      <c r="D17" s="82">
        <v>3000</v>
      </c>
      <c r="E17" s="81">
        <v>3000</v>
      </c>
      <c r="I17" s="94"/>
    </row>
    <row r="18" spans="2:11" s="25" customFormat="1" ht="17.100000000000001" customHeight="1" x14ac:dyDescent="0.2">
      <c r="B18" s="25" t="s">
        <v>19</v>
      </c>
      <c r="C18" s="81">
        <v>5</v>
      </c>
      <c r="D18" s="82">
        <v>5</v>
      </c>
      <c r="E18" s="81">
        <v>5</v>
      </c>
      <c r="I18" s="94"/>
    </row>
    <row r="19" spans="2:11" s="25" customFormat="1" ht="17.100000000000001" customHeight="1" x14ac:dyDescent="0.2">
      <c r="B19" s="19" t="s">
        <v>23</v>
      </c>
      <c r="C19" s="97"/>
      <c r="D19" s="98"/>
      <c r="E19" s="97"/>
      <c r="H19" s="99"/>
      <c r="I19" s="100"/>
    </row>
    <row r="20" spans="2:11" s="25" customFormat="1" ht="17.100000000000001" customHeight="1" x14ac:dyDescent="0.2">
      <c r="B20" s="25" t="s">
        <v>21</v>
      </c>
      <c r="C20" s="81">
        <v>100</v>
      </c>
      <c r="D20" s="82">
        <v>100</v>
      </c>
      <c r="E20" s="81">
        <v>0</v>
      </c>
      <c r="G20" s="91" t="s">
        <v>13</v>
      </c>
      <c r="H20" s="72"/>
      <c r="I20" s="101" t="str">
        <f>IF(I12&lt;H12,"YES","NO")</f>
        <v>YES</v>
      </c>
      <c r="J20" s="102" t="str">
        <f>IF(J12&lt;H12,"YES","NO")</f>
        <v>NO</v>
      </c>
    </row>
    <row r="21" spans="2:11" s="25" customFormat="1" ht="17.100000000000001" customHeight="1" x14ac:dyDescent="0.2">
      <c r="B21" s="103" t="s">
        <v>22</v>
      </c>
      <c r="C21" s="104">
        <v>75</v>
      </c>
      <c r="D21" s="105">
        <v>75</v>
      </c>
      <c r="E21" s="104">
        <v>75</v>
      </c>
      <c r="G21" s="106" t="s">
        <v>14</v>
      </c>
      <c r="H21" s="106"/>
      <c r="I21" s="107">
        <f>H12-I12</f>
        <v>1950</v>
      </c>
      <c r="J21" s="107">
        <f>H12-J12</f>
        <v>-475</v>
      </c>
    </row>
    <row r="22" spans="2:11" s="25" customFormat="1" ht="17.100000000000001" customHeight="1" x14ac:dyDescent="0.2">
      <c r="G22" s="108"/>
      <c r="H22" s="77"/>
      <c r="I22" s="77"/>
    </row>
    <row r="23" spans="2:11" s="25" customFormat="1" ht="17.100000000000001" customHeight="1" x14ac:dyDescent="0.2">
      <c r="B23" s="109" t="s">
        <v>60</v>
      </c>
    </row>
    <row r="24" spans="2:11" x14ac:dyDescent="0.2">
      <c r="B24" s="13"/>
      <c r="C24" s="14"/>
      <c r="D24" s="14"/>
      <c r="E24" s="14"/>
    </row>
    <row r="27" spans="2:11" x14ac:dyDescent="0.2">
      <c r="I27" s="15"/>
    </row>
    <row r="28" spans="2:11" x14ac:dyDescent="0.2">
      <c r="I28" s="16"/>
    </row>
    <row r="32" spans="2:11" x14ac:dyDescent="0.2">
      <c r="J32" s="12"/>
      <c r="K32" s="17"/>
    </row>
    <row r="33" spans="10:11" x14ac:dyDescent="0.2">
      <c r="K33" s="17"/>
    </row>
    <row r="34" spans="10:11" x14ac:dyDescent="0.2">
      <c r="K34" s="17"/>
    </row>
    <row r="37" spans="10:11" x14ac:dyDescent="0.2">
      <c r="J37" s="18"/>
    </row>
    <row r="38" spans="10:11" x14ac:dyDescent="0.2">
      <c r="K38" s="16"/>
    </row>
    <row r="39" spans="10:11" x14ac:dyDescent="0.2">
      <c r="K39" s="16"/>
    </row>
    <row r="40" spans="10:11" x14ac:dyDescent="0.2">
      <c r="K40" s="16"/>
    </row>
  </sheetData>
  <sheetProtection password="CC3D" sheet="1" objects="1" scenarios="1"/>
  <mergeCells count="1">
    <mergeCell ref="B2:E2"/>
  </mergeCells>
  <phoneticPr fontId="4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"/>
  <sheetViews>
    <sheetView showGridLines="0" zoomScale="150" zoomScaleNormal="150" zoomScalePageLayoutView="150" workbookViewId="0">
      <selection activeCell="G5" sqref="G5"/>
    </sheetView>
  </sheetViews>
  <sheetFormatPr defaultColWidth="10.85546875" defaultRowHeight="12.75" x14ac:dyDescent="0.2"/>
  <cols>
    <col min="1" max="1" width="2.85546875" style="1" customWidth="1"/>
    <col min="2" max="2" width="25.85546875" style="1" customWidth="1"/>
    <col min="3" max="3" width="9.7109375" style="1" customWidth="1"/>
    <col min="4" max="4" width="9.28515625" style="1" customWidth="1"/>
    <col min="5" max="5" width="9.7109375" style="1" customWidth="1"/>
    <col min="6" max="6" width="2.85546875" style="1" customWidth="1"/>
    <col min="7" max="7" width="28" style="1" bestFit="1" customWidth="1"/>
    <col min="8" max="8" width="9.7109375" style="1" customWidth="1"/>
    <col min="9" max="9" width="9.42578125" style="1" customWidth="1"/>
    <col min="10" max="10" width="9.7109375" style="1" customWidth="1"/>
    <col min="11" max="11" width="11.7109375" style="1" bestFit="1" customWidth="1"/>
    <col min="12" max="12" width="12.7109375" style="1" bestFit="1" customWidth="1"/>
    <col min="13" max="16384" width="10.85546875" style="1"/>
  </cols>
  <sheetData>
    <row r="1" spans="2:10" s="20" customFormat="1" x14ac:dyDescent="0.2"/>
    <row r="2" spans="2:10" s="20" customFormat="1" ht="17.100000000000001" customHeight="1" x14ac:dyDescent="0.2">
      <c r="B2" s="21" t="s">
        <v>61</v>
      </c>
    </row>
    <row r="3" spans="2:10" s="20" customFormat="1" ht="9" customHeight="1" x14ac:dyDescent="0.2"/>
    <row r="4" spans="2:10" s="25" customFormat="1" ht="25.5" x14ac:dyDescent="0.2">
      <c r="B4" s="22" t="s">
        <v>0</v>
      </c>
      <c r="C4" s="23" t="s">
        <v>15</v>
      </c>
      <c r="D4" s="23" t="s">
        <v>57</v>
      </c>
      <c r="E4" s="23" t="s">
        <v>58</v>
      </c>
      <c r="F4" s="24"/>
      <c r="G4" s="23" t="s">
        <v>8</v>
      </c>
      <c r="H4" s="23" t="s">
        <v>15</v>
      </c>
      <c r="I4" s="23" t="s">
        <v>57</v>
      </c>
      <c r="J4" s="23" t="s">
        <v>58</v>
      </c>
    </row>
    <row r="5" spans="2:10" s="20" customFormat="1" ht="17.100000000000001" customHeight="1" x14ac:dyDescent="0.2">
      <c r="B5" s="19" t="s">
        <v>3</v>
      </c>
      <c r="C5" s="26"/>
      <c r="D5" s="27"/>
      <c r="E5" s="26"/>
      <c r="G5" s="19" t="s">
        <v>9</v>
      </c>
      <c r="H5" s="26"/>
      <c r="I5" s="28"/>
      <c r="J5" s="26"/>
    </row>
    <row r="6" spans="2:10" s="20" customFormat="1" ht="17.100000000000001" customHeight="1" x14ac:dyDescent="0.2">
      <c r="B6" s="20" t="s">
        <v>17</v>
      </c>
      <c r="C6" s="29">
        <f>Condensed!C6</f>
        <v>15000</v>
      </c>
      <c r="D6" s="30">
        <f>Condensed!D6</f>
        <v>75000</v>
      </c>
      <c r="E6" s="29">
        <f>Condensed!E6</f>
        <v>90000</v>
      </c>
      <c r="G6" s="20" t="s">
        <v>27</v>
      </c>
      <c r="H6" s="31">
        <f>C6</f>
        <v>15000</v>
      </c>
      <c r="I6" s="32">
        <f>D6</f>
        <v>75000</v>
      </c>
      <c r="J6" s="31">
        <f>E6</f>
        <v>90000</v>
      </c>
    </row>
    <row r="7" spans="2:10" s="20" customFormat="1" ht="17.100000000000001" customHeight="1" x14ac:dyDescent="0.2">
      <c r="B7" s="20" t="s">
        <v>24</v>
      </c>
      <c r="C7" s="29">
        <f>Condensed!C7</f>
        <v>0</v>
      </c>
      <c r="D7" s="30">
        <f>Condensed!D7</f>
        <v>15000</v>
      </c>
      <c r="E7" s="29">
        <f>Condensed!E7</f>
        <v>0</v>
      </c>
      <c r="G7" s="20" t="s">
        <v>28</v>
      </c>
      <c r="H7" s="31">
        <f>C7</f>
        <v>0</v>
      </c>
      <c r="I7" s="33">
        <f t="shared" ref="I7:J8" si="0">D7</f>
        <v>15000</v>
      </c>
      <c r="J7" s="31">
        <f t="shared" si="0"/>
        <v>0</v>
      </c>
    </row>
    <row r="8" spans="2:10" s="20" customFormat="1" ht="17.100000000000001" customHeight="1" x14ac:dyDescent="0.2">
      <c r="B8" s="20" t="s">
        <v>1</v>
      </c>
      <c r="C8" s="29">
        <f>Condensed!C8</f>
        <v>0</v>
      </c>
      <c r="D8" s="30">
        <f>Condensed!D8</f>
        <v>25000</v>
      </c>
      <c r="E8" s="29">
        <f>Condensed!E8</f>
        <v>25000</v>
      </c>
      <c r="G8" s="20" t="s">
        <v>29</v>
      </c>
      <c r="H8" s="34">
        <f>C8</f>
        <v>0</v>
      </c>
      <c r="I8" s="35">
        <f t="shared" si="0"/>
        <v>25000</v>
      </c>
      <c r="J8" s="34">
        <f t="shared" si="0"/>
        <v>25000</v>
      </c>
    </row>
    <row r="9" spans="2:10" s="20" customFormat="1" ht="17.100000000000001" customHeight="1" x14ac:dyDescent="0.2">
      <c r="B9" s="20" t="s">
        <v>4</v>
      </c>
      <c r="C9" s="36">
        <f>Condensed!C9</f>
        <v>5</v>
      </c>
      <c r="D9" s="37">
        <f>Condensed!D9</f>
        <v>10</v>
      </c>
      <c r="E9" s="36">
        <f>Condensed!E9</f>
        <v>10</v>
      </c>
      <c r="G9" s="20" t="s">
        <v>30</v>
      </c>
      <c r="H9" s="31">
        <f>H6-H7-H8</f>
        <v>15000</v>
      </c>
      <c r="I9" s="33">
        <f t="shared" ref="I9:J9" si="1">I6-I7-I8</f>
        <v>35000</v>
      </c>
      <c r="J9" s="31">
        <f t="shared" si="1"/>
        <v>65000</v>
      </c>
    </row>
    <row r="10" spans="2:10" s="20" customFormat="1" ht="17.100000000000001" customHeight="1" x14ac:dyDescent="0.2">
      <c r="B10" s="26" t="s">
        <v>2</v>
      </c>
      <c r="C10" s="112">
        <f>Condensed!C10</f>
        <v>0.08</v>
      </c>
      <c r="D10" s="113">
        <f>Condensed!D10</f>
        <v>0.08</v>
      </c>
      <c r="E10" s="112">
        <f>Condensed!E10</f>
        <v>0.08</v>
      </c>
      <c r="G10" s="20" t="s">
        <v>31</v>
      </c>
      <c r="H10" s="20">
        <f>C9</f>
        <v>5</v>
      </c>
      <c r="I10" s="38">
        <f t="shared" ref="I10:J10" si="2">D9</f>
        <v>10</v>
      </c>
      <c r="J10" s="20">
        <f t="shared" si="2"/>
        <v>10</v>
      </c>
    </row>
    <row r="11" spans="2:10" s="20" customFormat="1" ht="17.100000000000001" customHeight="1" x14ac:dyDescent="0.2">
      <c r="B11" s="19" t="s">
        <v>5</v>
      </c>
      <c r="C11" s="39"/>
      <c r="D11" s="40"/>
      <c r="E11" s="39"/>
      <c r="G11" s="41" t="s">
        <v>32</v>
      </c>
      <c r="H11" s="42">
        <f>H9/H10</f>
        <v>3000</v>
      </c>
      <c r="I11" s="43">
        <f t="shared" ref="I11:J11" si="3">I9/I10</f>
        <v>3500</v>
      </c>
      <c r="J11" s="42">
        <f t="shared" si="3"/>
        <v>6500</v>
      </c>
    </row>
    <row r="12" spans="2:10" s="20" customFormat="1" ht="17.100000000000001" customHeight="1" x14ac:dyDescent="0.2">
      <c r="B12" s="20" t="s">
        <v>18</v>
      </c>
      <c r="C12" s="44">
        <f>Condensed!C12</f>
        <v>500</v>
      </c>
      <c r="D12" s="45">
        <f>Condensed!D12</f>
        <v>350</v>
      </c>
      <c r="E12" s="44">
        <f>Condensed!E12</f>
        <v>350</v>
      </c>
      <c r="G12" s="19" t="s">
        <v>12</v>
      </c>
      <c r="H12" s="26"/>
      <c r="I12" s="28"/>
      <c r="J12" s="26"/>
    </row>
    <row r="13" spans="2:10" s="20" customFormat="1" ht="17.100000000000001" customHeight="1" x14ac:dyDescent="0.2">
      <c r="B13" s="20" t="s">
        <v>6</v>
      </c>
      <c r="C13" s="44">
        <f>Condensed!C13</f>
        <v>1</v>
      </c>
      <c r="D13" s="45">
        <f>Condensed!D13</f>
        <v>1</v>
      </c>
      <c r="E13" s="44">
        <f>Condensed!E13</f>
        <v>1</v>
      </c>
      <c r="G13" s="20" t="s">
        <v>27</v>
      </c>
      <c r="H13" s="31">
        <f t="shared" ref="H13:J14" si="4">C6</f>
        <v>15000</v>
      </c>
      <c r="I13" s="33">
        <f t="shared" si="4"/>
        <v>75000</v>
      </c>
      <c r="J13" s="31">
        <f t="shared" si="4"/>
        <v>90000</v>
      </c>
    </row>
    <row r="14" spans="2:10" s="20" customFormat="1" ht="17.100000000000001" customHeight="1" x14ac:dyDescent="0.2">
      <c r="B14" s="20" t="s">
        <v>7</v>
      </c>
      <c r="C14" s="46">
        <f>Condensed!C14</f>
        <v>22</v>
      </c>
      <c r="D14" s="47">
        <f>Condensed!D14</f>
        <v>22</v>
      </c>
      <c r="E14" s="46">
        <f>Condensed!E14</f>
        <v>22</v>
      </c>
      <c r="G14" s="20" t="s">
        <v>28</v>
      </c>
      <c r="H14" s="31">
        <f t="shared" si="4"/>
        <v>0</v>
      </c>
      <c r="I14" s="33">
        <f t="shared" si="4"/>
        <v>15000</v>
      </c>
      <c r="J14" s="31">
        <f t="shared" si="4"/>
        <v>0</v>
      </c>
    </row>
    <row r="15" spans="2:10" s="20" customFormat="1" ht="17.100000000000001" customHeight="1" x14ac:dyDescent="0.2">
      <c r="B15" s="19" t="s">
        <v>16</v>
      </c>
      <c r="C15" s="39"/>
      <c r="D15" s="40"/>
      <c r="E15" s="39"/>
      <c r="G15" s="20" t="s">
        <v>33</v>
      </c>
      <c r="H15" s="31">
        <f>H13-H14</f>
        <v>15000</v>
      </c>
      <c r="I15" s="33">
        <f t="shared" ref="I15:J15" si="5">I13-I14</f>
        <v>60000</v>
      </c>
      <c r="J15" s="31">
        <f t="shared" si="5"/>
        <v>90000</v>
      </c>
    </row>
    <row r="16" spans="2:10" s="20" customFormat="1" ht="17.100000000000001" customHeight="1" x14ac:dyDescent="0.2">
      <c r="B16" s="20" t="s">
        <v>26</v>
      </c>
      <c r="C16" s="46">
        <f>Condensed!C16</f>
        <v>5000</v>
      </c>
      <c r="D16" s="47"/>
      <c r="E16" s="46">
        <f>Condensed!E16</f>
        <v>2500</v>
      </c>
      <c r="G16" s="20" t="s">
        <v>34</v>
      </c>
      <c r="H16" s="48">
        <f>C10</f>
        <v>0.08</v>
      </c>
      <c r="I16" s="49">
        <f>D10</f>
        <v>0.08</v>
      </c>
      <c r="J16" s="48">
        <f>E10</f>
        <v>0.08</v>
      </c>
    </row>
    <row r="17" spans="2:10" s="20" customFormat="1" ht="17.100000000000001" customHeight="1" x14ac:dyDescent="0.2">
      <c r="B17" s="20" t="s">
        <v>25</v>
      </c>
      <c r="C17" s="46"/>
      <c r="D17" s="47">
        <f>Condensed!D17</f>
        <v>3000</v>
      </c>
      <c r="E17" s="46">
        <f>Condensed!E17</f>
        <v>3000</v>
      </c>
      <c r="G17" s="41" t="s">
        <v>35</v>
      </c>
      <c r="H17" s="42">
        <f>H15*H16</f>
        <v>1200</v>
      </c>
      <c r="I17" s="43">
        <f t="shared" ref="I17:J17" si="6">I15*I16</f>
        <v>4800</v>
      </c>
      <c r="J17" s="42">
        <f t="shared" si="6"/>
        <v>7200</v>
      </c>
    </row>
    <row r="18" spans="2:10" s="20" customFormat="1" ht="17.100000000000001" customHeight="1" x14ac:dyDescent="0.2">
      <c r="B18" s="20" t="s">
        <v>19</v>
      </c>
      <c r="C18" s="46">
        <f>Condensed!C18</f>
        <v>5</v>
      </c>
      <c r="D18" s="47">
        <f>Condensed!D18</f>
        <v>5</v>
      </c>
      <c r="E18" s="46">
        <f>Condensed!E18</f>
        <v>5</v>
      </c>
      <c r="G18" s="19" t="s">
        <v>5</v>
      </c>
      <c r="H18" s="26"/>
      <c r="I18" s="28"/>
      <c r="J18" s="26"/>
    </row>
    <row r="19" spans="2:10" s="20" customFormat="1" ht="17.100000000000001" customHeight="1" x14ac:dyDescent="0.2">
      <c r="B19" s="19" t="s">
        <v>23</v>
      </c>
      <c r="C19" s="50"/>
      <c r="D19" s="51"/>
      <c r="E19" s="50"/>
      <c r="G19" s="20" t="s">
        <v>18</v>
      </c>
      <c r="H19" s="52">
        <f t="shared" ref="H19:J20" si="7">C12</f>
        <v>500</v>
      </c>
      <c r="I19" s="53">
        <f t="shared" si="7"/>
        <v>350</v>
      </c>
      <c r="J19" s="52">
        <f t="shared" si="7"/>
        <v>350</v>
      </c>
    </row>
    <row r="20" spans="2:10" s="20" customFormat="1" ht="17.100000000000001" customHeight="1" x14ac:dyDescent="0.2">
      <c r="B20" s="20" t="s">
        <v>21</v>
      </c>
      <c r="C20" s="46">
        <f>Condensed!C20</f>
        <v>100</v>
      </c>
      <c r="D20" s="47">
        <f>Condensed!D20</f>
        <v>100</v>
      </c>
      <c r="E20" s="46">
        <f>Condensed!E20</f>
        <v>0</v>
      </c>
      <c r="G20" s="20" t="s">
        <v>36</v>
      </c>
      <c r="H20" s="20">
        <f t="shared" si="7"/>
        <v>1</v>
      </c>
      <c r="I20" s="38">
        <f t="shared" si="7"/>
        <v>1</v>
      </c>
      <c r="J20" s="20">
        <f t="shared" si="7"/>
        <v>1</v>
      </c>
    </row>
    <row r="21" spans="2:10" s="20" customFormat="1" ht="17.100000000000001" customHeight="1" x14ac:dyDescent="0.2">
      <c r="B21" s="54" t="s">
        <v>22</v>
      </c>
      <c r="C21" s="55">
        <f>Condensed!C21</f>
        <v>75</v>
      </c>
      <c r="D21" s="56">
        <f>Condensed!D21</f>
        <v>75</v>
      </c>
      <c r="E21" s="55">
        <f>Condensed!E21</f>
        <v>75</v>
      </c>
      <c r="G21" s="20" t="s">
        <v>37</v>
      </c>
      <c r="H21" s="20">
        <f>H19*H20</f>
        <v>500</v>
      </c>
      <c r="I21" s="38">
        <f t="shared" ref="I21:J21" si="8">I19*I20</f>
        <v>350</v>
      </c>
      <c r="J21" s="20">
        <f t="shared" si="8"/>
        <v>350</v>
      </c>
    </row>
    <row r="22" spans="2:10" s="20" customFormat="1" ht="17.100000000000001" customHeight="1" x14ac:dyDescent="0.2">
      <c r="B22" s="57"/>
      <c r="C22" s="46"/>
      <c r="D22" s="46"/>
      <c r="E22" s="46"/>
      <c r="G22" s="20" t="s">
        <v>38</v>
      </c>
      <c r="H22" s="34">
        <f>C14</f>
        <v>22</v>
      </c>
      <c r="I22" s="35">
        <f>D14</f>
        <v>22</v>
      </c>
      <c r="J22" s="34">
        <f>E14</f>
        <v>22</v>
      </c>
    </row>
    <row r="23" spans="2:10" s="20" customFormat="1" ht="17.100000000000001" customHeight="1" x14ac:dyDescent="0.2">
      <c r="G23" s="41" t="s">
        <v>39</v>
      </c>
      <c r="H23" s="58">
        <f>H21*H22</f>
        <v>11000</v>
      </c>
      <c r="I23" s="59">
        <f t="shared" ref="I23:J23" si="9">I21*I22</f>
        <v>7700</v>
      </c>
      <c r="J23" s="58">
        <f t="shared" si="9"/>
        <v>7700</v>
      </c>
    </row>
    <row r="24" spans="2:10" s="20" customFormat="1" ht="17.100000000000001" customHeight="1" x14ac:dyDescent="0.2">
      <c r="G24" s="19" t="s">
        <v>10</v>
      </c>
      <c r="H24" s="26"/>
      <c r="I24" s="28"/>
      <c r="J24" s="26"/>
    </row>
    <row r="25" spans="2:10" s="20" customFormat="1" ht="17.100000000000001" customHeight="1" x14ac:dyDescent="0.2">
      <c r="G25" s="20" t="s">
        <v>40</v>
      </c>
      <c r="H25" s="34">
        <f t="shared" ref="H25:J26" si="10">C16</f>
        <v>5000</v>
      </c>
      <c r="I25" s="35">
        <f t="shared" si="10"/>
        <v>0</v>
      </c>
      <c r="J25" s="34">
        <f t="shared" si="10"/>
        <v>2500</v>
      </c>
    </row>
    <row r="26" spans="2:10" s="20" customFormat="1" ht="17.100000000000001" customHeight="1" x14ac:dyDescent="0.2">
      <c r="B26" s="57"/>
      <c r="C26" s="60"/>
      <c r="D26" s="60"/>
      <c r="E26" s="60"/>
      <c r="G26" s="20" t="s">
        <v>41</v>
      </c>
      <c r="H26" s="34">
        <f t="shared" si="10"/>
        <v>0</v>
      </c>
      <c r="I26" s="35">
        <f t="shared" si="10"/>
        <v>3000</v>
      </c>
      <c r="J26" s="34">
        <f t="shared" si="10"/>
        <v>3000</v>
      </c>
    </row>
    <row r="27" spans="2:10" s="20" customFormat="1" ht="17.100000000000001" customHeight="1" x14ac:dyDescent="0.2">
      <c r="G27" s="41" t="s">
        <v>42</v>
      </c>
      <c r="H27" s="58">
        <f>H25+H26</f>
        <v>5000</v>
      </c>
      <c r="I27" s="59">
        <f t="shared" ref="I27:J27" si="11">I25+I26</f>
        <v>3000</v>
      </c>
      <c r="J27" s="58">
        <f t="shared" si="11"/>
        <v>5500</v>
      </c>
    </row>
    <row r="28" spans="2:10" s="20" customFormat="1" ht="17.100000000000001" customHeight="1" x14ac:dyDescent="0.2">
      <c r="G28" s="19" t="s">
        <v>20</v>
      </c>
      <c r="H28" s="26"/>
      <c r="I28" s="28"/>
      <c r="J28" s="26"/>
    </row>
    <row r="29" spans="2:10" s="20" customFormat="1" ht="17.100000000000001" customHeight="1" x14ac:dyDescent="0.2">
      <c r="G29" s="20" t="s">
        <v>43</v>
      </c>
      <c r="H29" s="52">
        <f>C12</f>
        <v>500</v>
      </c>
      <c r="I29" s="53">
        <f>D12</f>
        <v>350</v>
      </c>
      <c r="J29" s="52">
        <f>E12</f>
        <v>350</v>
      </c>
    </row>
    <row r="30" spans="2:10" s="20" customFormat="1" ht="17.100000000000001" customHeight="1" x14ac:dyDescent="0.2">
      <c r="G30" s="20" t="s">
        <v>44</v>
      </c>
      <c r="H30" s="34">
        <f>C18</f>
        <v>5</v>
      </c>
      <c r="I30" s="35">
        <f>D18</f>
        <v>5</v>
      </c>
      <c r="J30" s="34">
        <f>E18</f>
        <v>5</v>
      </c>
    </row>
    <row r="31" spans="2:10" s="20" customFormat="1" ht="17.100000000000001" customHeight="1" x14ac:dyDescent="0.2">
      <c r="G31" s="41" t="s">
        <v>45</v>
      </c>
      <c r="H31" s="58">
        <f>H29*H30</f>
        <v>2500</v>
      </c>
      <c r="I31" s="59">
        <f t="shared" ref="I31:J31" si="12">I29*I30</f>
        <v>1750</v>
      </c>
      <c r="J31" s="58">
        <f t="shared" si="12"/>
        <v>1750</v>
      </c>
    </row>
    <row r="32" spans="2:10" s="20" customFormat="1" ht="17.100000000000001" customHeight="1" x14ac:dyDescent="0.2">
      <c r="G32" s="19" t="s">
        <v>23</v>
      </c>
      <c r="H32" s="61"/>
      <c r="I32" s="62"/>
      <c r="J32" s="61"/>
    </row>
    <row r="33" spans="7:13" s="20" customFormat="1" ht="17.100000000000001" customHeight="1" x14ac:dyDescent="0.2">
      <c r="G33" s="20" t="s">
        <v>47</v>
      </c>
      <c r="H33" s="110" t="s">
        <v>46</v>
      </c>
      <c r="I33" s="111" t="s">
        <v>46</v>
      </c>
      <c r="J33" s="46">
        <f>E14</f>
        <v>22</v>
      </c>
    </row>
    <row r="34" spans="7:13" s="20" customFormat="1" ht="17.100000000000001" customHeight="1" x14ac:dyDescent="0.2">
      <c r="G34" s="20" t="s">
        <v>48</v>
      </c>
      <c r="H34" s="110" t="s">
        <v>46</v>
      </c>
      <c r="I34" s="111" t="s">
        <v>46</v>
      </c>
      <c r="J34" s="46">
        <f>E18</f>
        <v>5</v>
      </c>
      <c r="K34" s="63"/>
      <c r="L34" s="63"/>
    </row>
    <row r="35" spans="7:13" s="20" customFormat="1" ht="17.100000000000001" customHeight="1" x14ac:dyDescent="0.2">
      <c r="G35" s="20" t="s">
        <v>49</v>
      </c>
      <c r="H35" s="110" t="s">
        <v>46</v>
      </c>
      <c r="I35" s="111" t="s">
        <v>46</v>
      </c>
      <c r="J35" s="46">
        <f>J33+J34</f>
        <v>27</v>
      </c>
      <c r="K35" s="63"/>
      <c r="L35" s="63"/>
    </row>
    <row r="36" spans="7:13" s="20" customFormat="1" ht="17.100000000000001" customHeight="1" x14ac:dyDescent="0.2">
      <c r="G36" s="20" t="s">
        <v>21</v>
      </c>
      <c r="H36" s="46">
        <f>C20</f>
        <v>100</v>
      </c>
      <c r="I36" s="47">
        <f>D20</f>
        <v>100</v>
      </c>
      <c r="J36" s="110" t="s">
        <v>46</v>
      </c>
      <c r="K36" s="63"/>
      <c r="L36" s="63"/>
    </row>
    <row r="37" spans="7:13" s="20" customFormat="1" ht="17.100000000000001" customHeight="1" x14ac:dyDescent="0.2">
      <c r="G37" s="20" t="s">
        <v>50</v>
      </c>
      <c r="H37" s="52">
        <f>C21</f>
        <v>75</v>
      </c>
      <c r="I37" s="53">
        <f>D21</f>
        <v>75</v>
      </c>
      <c r="J37" s="52">
        <f>E21</f>
        <v>75</v>
      </c>
    </row>
    <row r="38" spans="7:13" s="20" customFormat="1" ht="17.100000000000001" customHeight="1" x14ac:dyDescent="0.2">
      <c r="G38" s="41" t="s">
        <v>51</v>
      </c>
      <c r="H38" s="58">
        <f>H36*H37</f>
        <v>7500</v>
      </c>
      <c r="I38" s="59">
        <f>I36*I37</f>
        <v>7500</v>
      </c>
      <c r="J38" s="58">
        <f>J37*J35</f>
        <v>2025</v>
      </c>
    </row>
    <row r="39" spans="7:13" s="20" customFormat="1" ht="17.100000000000001" customHeight="1" x14ac:dyDescent="0.2">
      <c r="G39" s="19" t="s">
        <v>11</v>
      </c>
      <c r="H39" s="61"/>
      <c r="I39" s="62"/>
      <c r="J39" s="61"/>
    </row>
    <row r="40" spans="7:13" s="20" customFormat="1" ht="17.100000000000001" customHeight="1" x14ac:dyDescent="0.2">
      <c r="G40" s="20" t="s">
        <v>9</v>
      </c>
      <c r="H40" s="34">
        <f>H11</f>
        <v>3000</v>
      </c>
      <c r="I40" s="35">
        <f>I11</f>
        <v>3500</v>
      </c>
      <c r="J40" s="34">
        <f>J11</f>
        <v>6500</v>
      </c>
      <c r="K40" s="64"/>
      <c r="L40" s="64"/>
      <c r="M40" s="64"/>
    </row>
    <row r="41" spans="7:13" s="20" customFormat="1" ht="17.100000000000001" customHeight="1" x14ac:dyDescent="0.2">
      <c r="G41" s="20" t="s">
        <v>12</v>
      </c>
      <c r="H41" s="31">
        <f>H17</f>
        <v>1200</v>
      </c>
      <c r="I41" s="33">
        <f>I17</f>
        <v>4800</v>
      </c>
      <c r="J41" s="31">
        <f>J17</f>
        <v>7200</v>
      </c>
      <c r="K41" s="64"/>
      <c r="L41" s="64"/>
      <c r="M41" s="64"/>
    </row>
    <row r="42" spans="7:13" s="20" customFormat="1" ht="17.100000000000001" customHeight="1" x14ac:dyDescent="0.2">
      <c r="G42" s="20" t="s">
        <v>5</v>
      </c>
      <c r="H42" s="34">
        <f>H23</f>
        <v>11000</v>
      </c>
      <c r="I42" s="35">
        <f>I23</f>
        <v>7700</v>
      </c>
      <c r="J42" s="34">
        <f>J23</f>
        <v>7700</v>
      </c>
      <c r="K42" s="64"/>
      <c r="L42" s="64"/>
      <c r="M42" s="64"/>
    </row>
    <row r="43" spans="7:13" s="20" customFormat="1" ht="17.100000000000001" customHeight="1" x14ac:dyDescent="0.2">
      <c r="G43" s="20" t="s">
        <v>10</v>
      </c>
      <c r="H43" s="34">
        <f>H27</f>
        <v>5000</v>
      </c>
      <c r="I43" s="35">
        <f>I27</f>
        <v>3000</v>
      </c>
      <c r="J43" s="34">
        <f>J27</f>
        <v>5500</v>
      </c>
    </row>
    <row r="44" spans="7:13" s="20" customFormat="1" ht="17.100000000000001" customHeight="1" x14ac:dyDescent="0.2">
      <c r="G44" s="20" t="s">
        <v>20</v>
      </c>
      <c r="H44" s="34">
        <f>H31</f>
        <v>2500</v>
      </c>
      <c r="I44" s="35">
        <f>I31</f>
        <v>1750</v>
      </c>
      <c r="J44" s="34">
        <f>J31</f>
        <v>1750</v>
      </c>
    </row>
    <row r="45" spans="7:13" s="20" customFormat="1" ht="17.100000000000001" customHeight="1" x14ac:dyDescent="0.2">
      <c r="G45" s="20" t="s">
        <v>23</v>
      </c>
      <c r="H45" s="34">
        <f>H38</f>
        <v>7500</v>
      </c>
      <c r="I45" s="35">
        <f>I38</f>
        <v>7500</v>
      </c>
      <c r="J45" s="34">
        <f>J38</f>
        <v>2025</v>
      </c>
    </row>
    <row r="46" spans="7:13" s="20" customFormat="1" ht="17.100000000000001" customHeight="1" x14ac:dyDescent="0.2">
      <c r="G46" s="41" t="s">
        <v>11</v>
      </c>
      <c r="H46" s="58">
        <f>SUM(H40:H45)</f>
        <v>30200</v>
      </c>
      <c r="I46" s="59">
        <f t="shared" ref="I46:J46" si="13">SUM(I40:I45)</f>
        <v>28250</v>
      </c>
      <c r="J46" s="58">
        <f t="shared" si="13"/>
        <v>30675</v>
      </c>
    </row>
    <row r="47" spans="7:13" s="20" customFormat="1" ht="17.100000000000001" customHeight="1" x14ac:dyDescent="0.2">
      <c r="G47" s="65" t="s">
        <v>13</v>
      </c>
      <c r="H47" s="66"/>
      <c r="I47" s="67" t="str">
        <f>IF(I46&lt;H46,"YES","NO")</f>
        <v>YES</v>
      </c>
      <c r="J47" s="67" t="str">
        <f>IF(J46&lt;H46,"YES","NO")</f>
        <v>NO</v>
      </c>
    </row>
    <row r="48" spans="7:13" s="20" customFormat="1" ht="17.100000000000001" customHeight="1" x14ac:dyDescent="0.2">
      <c r="G48" s="41" t="s">
        <v>14</v>
      </c>
      <c r="H48" s="26"/>
      <c r="I48" s="62"/>
      <c r="J48" s="61"/>
    </row>
    <row r="49" spans="7:10" s="20" customFormat="1" ht="17.100000000000001" customHeight="1" x14ac:dyDescent="0.2">
      <c r="G49" s="68" t="s">
        <v>52</v>
      </c>
      <c r="I49" s="35">
        <f>H46</f>
        <v>30200</v>
      </c>
      <c r="J49" s="34">
        <f>H46</f>
        <v>30200</v>
      </c>
    </row>
    <row r="50" spans="7:10" s="20" customFormat="1" ht="17.100000000000001" customHeight="1" x14ac:dyDescent="0.2">
      <c r="G50" s="68" t="s">
        <v>53</v>
      </c>
      <c r="I50" s="35">
        <f>I46</f>
        <v>28250</v>
      </c>
    </row>
    <row r="51" spans="7:10" s="20" customFormat="1" ht="17.100000000000001" customHeight="1" x14ac:dyDescent="0.2">
      <c r="G51" s="68" t="s">
        <v>54</v>
      </c>
      <c r="I51" s="38"/>
      <c r="J51" s="34">
        <f>J46</f>
        <v>30675</v>
      </c>
    </row>
    <row r="52" spans="7:10" s="20" customFormat="1" ht="17.100000000000001" customHeight="1" x14ac:dyDescent="0.2">
      <c r="G52" s="41" t="s">
        <v>55</v>
      </c>
      <c r="H52" s="26"/>
      <c r="I52" s="59">
        <f>I49-I50</f>
        <v>1950</v>
      </c>
      <c r="J52" s="58">
        <f>J49-J51</f>
        <v>-475</v>
      </c>
    </row>
    <row r="53" spans="7:10" s="20" customFormat="1" ht="17.100000000000001" customHeight="1" x14ac:dyDescent="0.2">
      <c r="G53" s="69"/>
      <c r="H53" s="70"/>
      <c r="I53" s="70"/>
      <c r="J53" s="70"/>
    </row>
    <row r="54" spans="7:10" ht="17.100000000000001" customHeight="1" x14ac:dyDescent="0.2"/>
    <row r="55" spans="7:10" ht="17.100000000000001" customHeight="1" x14ac:dyDescent="0.2"/>
    <row r="56" spans="7:10" ht="17.100000000000001" customHeight="1" x14ac:dyDescent="0.2">
      <c r="G56" s="3"/>
      <c r="I56" s="4"/>
      <c r="J56" s="4"/>
    </row>
    <row r="57" spans="7:10" ht="17.100000000000001" customHeight="1" x14ac:dyDescent="0.2"/>
    <row r="58" spans="7:10" ht="17.100000000000001" customHeight="1" x14ac:dyDescent="0.2"/>
    <row r="59" spans="7:10" ht="17.100000000000001" customHeight="1" x14ac:dyDescent="0.2"/>
    <row r="60" spans="7:10" ht="17.100000000000001" customHeight="1" x14ac:dyDescent="0.2"/>
    <row r="61" spans="7:10" ht="17.100000000000001" customHeight="1" x14ac:dyDescent="0.2"/>
    <row r="62" spans="7:10" ht="17.100000000000001" customHeight="1" x14ac:dyDescent="0.2">
      <c r="H62" s="6"/>
      <c r="I62" s="6"/>
    </row>
    <row r="63" spans="7:10" ht="17.100000000000001" customHeight="1" x14ac:dyDescent="0.2">
      <c r="G63" s="2"/>
      <c r="H63" s="7"/>
      <c r="I63" s="7"/>
    </row>
    <row r="64" spans="7:10" ht="17.100000000000001" customHeight="1" x14ac:dyDescent="0.2">
      <c r="G64" s="2"/>
      <c r="H64" s="7"/>
      <c r="I64" s="7"/>
      <c r="J64" s="5"/>
    </row>
    <row r="65" spans="7:10" x14ac:dyDescent="0.2">
      <c r="G65" s="2"/>
      <c r="H65" s="5"/>
      <c r="I65" s="5"/>
    </row>
    <row r="66" spans="7:10" x14ac:dyDescent="0.2">
      <c r="G66" s="2"/>
      <c r="H66" s="5"/>
      <c r="I66" s="5"/>
    </row>
    <row r="71" spans="7:10" x14ac:dyDescent="0.2">
      <c r="I71" s="8"/>
    </row>
    <row r="72" spans="7:10" x14ac:dyDescent="0.2">
      <c r="I72" s="9"/>
    </row>
    <row r="76" spans="7:10" x14ac:dyDescent="0.2">
      <c r="J76" s="5"/>
    </row>
    <row r="81" spans="10:10" x14ac:dyDescent="0.2">
      <c r="J81" s="10"/>
    </row>
  </sheetData>
  <sheetProtection password="CC3D" sheet="1" objects="1" scenarios="1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Condensed</vt:lpstr>
      <vt:lpstr>Detailed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adriank</dc:creator>
  <cp:lastModifiedBy>Tim Shue</cp:lastModifiedBy>
  <cp:lastPrinted>2011-11-07T06:08:49Z</cp:lastPrinted>
  <dcterms:created xsi:type="dcterms:W3CDTF">2011-11-07T05:30:34Z</dcterms:created>
  <dcterms:modified xsi:type="dcterms:W3CDTF">2013-08-28T02:33:25Z</dcterms:modified>
</cp:coreProperties>
</file>