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885" yWindow="1425" windowWidth="20730" windowHeight="11760" tabRatio="500" activeTab="1"/>
  </bookViews>
  <sheets>
    <sheet name="Condensed" sheetId="1" r:id="rId1"/>
    <sheet name="Detailed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5" l="1"/>
  <c r="E28" i="5"/>
  <c r="F28" i="5"/>
  <c r="E27" i="5"/>
  <c r="D26" i="5"/>
  <c r="E26" i="5"/>
  <c r="F26" i="5"/>
  <c r="D25" i="5"/>
  <c r="E25" i="5"/>
  <c r="F25" i="5"/>
  <c r="D23" i="5"/>
  <c r="E23" i="5"/>
  <c r="F23" i="5"/>
  <c r="D22" i="5"/>
  <c r="E22" i="5"/>
  <c r="F22" i="5"/>
  <c r="D21" i="5"/>
  <c r="E21" i="5"/>
  <c r="F21" i="5"/>
  <c r="D18" i="5"/>
  <c r="E18" i="5"/>
  <c r="F18" i="5"/>
  <c r="C18" i="5"/>
  <c r="D17" i="5"/>
  <c r="E17" i="5"/>
  <c r="F17" i="5"/>
  <c r="E16" i="5"/>
  <c r="F16" i="5"/>
  <c r="E15" i="5"/>
  <c r="F15" i="5"/>
  <c r="E14" i="5"/>
  <c r="F14" i="5"/>
  <c r="F12" i="5"/>
  <c r="F11" i="5"/>
  <c r="F9" i="5"/>
  <c r="E10" i="5"/>
  <c r="E11" i="5"/>
  <c r="E12" i="5"/>
  <c r="E9" i="5"/>
  <c r="D15" i="5"/>
  <c r="D16" i="5"/>
  <c r="D14" i="5"/>
  <c r="D11" i="5"/>
  <c r="D12" i="5"/>
  <c r="D10" i="5"/>
  <c r="D9" i="5"/>
  <c r="C28" i="5"/>
  <c r="C27" i="5"/>
  <c r="C26" i="5"/>
  <c r="C25" i="5"/>
  <c r="C23" i="5"/>
  <c r="C22" i="5"/>
  <c r="C21" i="5"/>
  <c r="C17" i="5"/>
  <c r="C16" i="5"/>
  <c r="C15" i="5"/>
  <c r="C14" i="5"/>
  <c r="C12" i="5"/>
  <c r="C11" i="5"/>
  <c r="C10" i="5"/>
  <c r="C9" i="5"/>
  <c r="C19" i="1"/>
  <c r="E59" i="5"/>
  <c r="E60" i="5"/>
  <c r="E61" i="5"/>
  <c r="E62" i="5"/>
  <c r="E63" i="5"/>
  <c r="E64" i="5"/>
  <c r="E65" i="5"/>
  <c r="C66" i="5"/>
  <c r="E66" i="5"/>
  <c r="C67" i="5"/>
  <c r="E67" i="5"/>
  <c r="E68" i="5"/>
  <c r="E69" i="5"/>
  <c r="C59" i="5"/>
  <c r="C60" i="5"/>
  <c r="C61" i="5"/>
  <c r="C62" i="5"/>
  <c r="C63" i="5"/>
  <c r="C64" i="5"/>
  <c r="C65" i="5"/>
  <c r="C68" i="5"/>
  <c r="C69" i="5"/>
  <c r="D64" i="5"/>
  <c r="D59" i="5"/>
  <c r="D60" i="5"/>
  <c r="D61" i="5"/>
  <c r="D62" i="5"/>
  <c r="D63" i="5"/>
  <c r="D65" i="5"/>
  <c r="D66" i="5"/>
  <c r="D67" i="5"/>
  <c r="F64" i="5"/>
  <c r="F59" i="5"/>
  <c r="F60" i="5"/>
  <c r="F61" i="5"/>
  <c r="F62" i="5"/>
  <c r="F63" i="5"/>
  <c r="F65" i="5"/>
  <c r="F66" i="5"/>
  <c r="F67" i="5"/>
  <c r="C35" i="1"/>
  <c r="E35" i="1"/>
  <c r="F10" i="1"/>
  <c r="E19" i="1"/>
  <c r="E19" i="5"/>
  <c r="C19" i="5"/>
  <c r="F10" i="5"/>
  <c r="D41" i="5"/>
  <c r="D42" i="5"/>
  <c r="D43" i="5"/>
  <c r="D44" i="5"/>
  <c r="D45" i="5"/>
  <c r="D46" i="5"/>
  <c r="D47" i="5"/>
  <c r="D73" i="5"/>
  <c r="D71" i="5"/>
  <c r="D37" i="5"/>
  <c r="D38" i="5"/>
  <c r="D39" i="5"/>
  <c r="D72" i="5"/>
  <c r="D49" i="5"/>
  <c r="D50" i="5"/>
  <c r="D51" i="5"/>
  <c r="D52" i="5"/>
  <c r="D53" i="5"/>
  <c r="D54" i="5"/>
  <c r="D55" i="5"/>
  <c r="D56" i="5"/>
  <c r="D57" i="5"/>
  <c r="D74" i="5"/>
  <c r="D68" i="5"/>
  <c r="D69" i="5"/>
  <c r="D75" i="5"/>
  <c r="D76" i="5"/>
  <c r="D82" i="5"/>
  <c r="E41" i="5"/>
  <c r="E42" i="5"/>
  <c r="E43" i="5"/>
  <c r="E44" i="5"/>
  <c r="E45" i="5"/>
  <c r="E46" i="5"/>
  <c r="E47" i="5"/>
  <c r="E73" i="5"/>
  <c r="E31" i="5"/>
  <c r="E32" i="5"/>
  <c r="E33" i="5"/>
  <c r="E34" i="5"/>
  <c r="E35" i="5"/>
  <c r="E71" i="5"/>
  <c r="E37" i="5"/>
  <c r="E38" i="5"/>
  <c r="E39" i="5"/>
  <c r="E72" i="5"/>
  <c r="E49" i="5"/>
  <c r="E50" i="5"/>
  <c r="E51" i="5"/>
  <c r="E52" i="5"/>
  <c r="E53" i="5"/>
  <c r="E54" i="5"/>
  <c r="E55" i="5"/>
  <c r="E56" i="5"/>
  <c r="E57" i="5"/>
  <c r="E74" i="5"/>
  <c r="E75" i="5"/>
  <c r="E76" i="5"/>
  <c r="E82" i="5"/>
  <c r="F41" i="5"/>
  <c r="F42" i="5"/>
  <c r="F43" i="5"/>
  <c r="F44" i="5"/>
  <c r="F45" i="5"/>
  <c r="F46" i="5"/>
  <c r="F47" i="5"/>
  <c r="F73" i="5"/>
  <c r="F71" i="5"/>
  <c r="F37" i="5"/>
  <c r="F38" i="5"/>
  <c r="F39" i="5"/>
  <c r="F72" i="5"/>
  <c r="F49" i="5"/>
  <c r="F50" i="5"/>
  <c r="F51" i="5"/>
  <c r="F52" i="5"/>
  <c r="F53" i="5"/>
  <c r="F54" i="5"/>
  <c r="F55" i="5"/>
  <c r="F56" i="5"/>
  <c r="F57" i="5"/>
  <c r="F74" i="5"/>
  <c r="F68" i="5"/>
  <c r="F69" i="5"/>
  <c r="F75" i="5"/>
  <c r="F76" i="5"/>
  <c r="F82" i="5"/>
  <c r="D83" i="5"/>
  <c r="E83" i="5"/>
  <c r="F83" i="5"/>
  <c r="D84" i="5"/>
  <c r="E84" i="5"/>
  <c r="F84" i="5"/>
  <c r="C41" i="5"/>
  <c r="C42" i="5"/>
  <c r="C43" i="5"/>
  <c r="C44" i="5"/>
  <c r="C45" i="5"/>
  <c r="C46" i="5"/>
  <c r="C47" i="5"/>
  <c r="C73" i="5"/>
  <c r="C31" i="5"/>
  <c r="C32" i="5"/>
  <c r="C33" i="5"/>
  <c r="C34" i="5"/>
  <c r="C35" i="5"/>
  <c r="C71" i="5"/>
  <c r="C37" i="5"/>
  <c r="C38" i="5"/>
  <c r="C39" i="5"/>
  <c r="C72" i="5"/>
  <c r="C49" i="5"/>
  <c r="C50" i="5"/>
  <c r="C51" i="5"/>
  <c r="C52" i="5"/>
  <c r="C53" i="5"/>
  <c r="C54" i="5"/>
  <c r="C55" i="5"/>
  <c r="C56" i="5"/>
  <c r="C57" i="5"/>
  <c r="C74" i="5"/>
  <c r="C75" i="5"/>
  <c r="C76" i="5"/>
  <c r="C82" i="5"/>
  <c r="C83" i="5"/>
  <c r="C84" i="5"/>
  <c r="D78" i="5"/>
  <c r="E78" i="5"/>
  <c r="F78" i="5"/>
  <c r="D79" i="5"/>
  <c r="E79" i="5"/>
  <c r="F79" i="5"/>
  <c r="D80" i="5"/>
  <c r="E80" i="5"/>
  <c r="F80" i="5"/>
  <c r="C78" i="5"/>
  <c r="C79" i="5"/>
  <c r="C80" i="5"/>
  <c r="D31" i="5"/>
  <c r="F31" i="5"/>
  <c r="D32" i="5"/>
  <c r="F32" i="5"/>
  <c r="D33" i="5"/>
  <c r="F33" i="5"/>
  <c r="D34" i="5"/>
  <c r="F34" i="5"/>
  <c r="D32" i="1"/>
  <c r="D33" i="1"/>
  <c r="D34" i="1"/>
  <c r="D35" i="1"/>
  <c r="D36" i="1"/>
  <c r="D38" i="1"/>
  <c r="E31" i="1"/>
  <c r="E32" i="1"/>
  <c r="E34" i="1"/>
  <c r="E36" i="1"/>
  <c r="E38" i="1"/>
  <c r="F32" i="1"/>
  <c r="F33" i="1"/>
  <c r="F34" i="1"/>
  <c r="F35" i="1"/>
  <c r="F36" i="1"/>
  <c r="F38" i="1"/>
  <c r="C31" i="1"/>
  <c r="C32" i="1"/>
  <c r="C34" i="1"/>
  <c r="C36" i="1"/>
  <c r="C38" i="1"/>
  <c r="D37" i="1"/>
  <c r="E37" i="1"/>
  <c r="F37" i="1"/>
  <c r="C37" i="1"/>
</calcChain>
</file>

<file path=xl/sharedStrings.xml><?xml version="1.0" encoding="utf-8"?>
<sst xmlns="http://schemas.openxmlformats.org/spreadsheetml/2006/main" count="137" uniqueCount="92">
  <si>
    <t>Salvage value</t>
  </si>
  <si>
    <t>Interest rate / opportunity cost</t>
  </si>
  <si>
    <t>Capital Costs</t>
  </si>
  <si>
    <t>Expected life (years)</t>
  </si>
  <si>
    <t>Labour costs</t>
  </si>
  <si>
    <t>Number of staff</t>
  </si>
  <si>
    <t>Hours worked per day</t>
  </si>
  <si>
    <t>Staff costs (incl. on costs)</t>
  </si>
  <si>
    <t>CALCULATION</t>
  </si>
  <si>
    <t>Current value</t>
  </si>
  <si>
    <t>Transport Costs</t>
  </si>
  <si>
    <t>Repairs &amp; Maintenance</t>
  </si>
  <si>
    <t>Cost per kilometre</t>
  </si>
  <si>
    <t>Cost per pallet</t>
  </si>
  <si>
    <t>Registration</t>
  </si>
  <si>
    <t>Contract Rate $/bin</t>
  </si>
  <si>
    <t>Total Cost per annum</t>
  </si>
  <si>
    <t>Number of bins/pallets/truck</t>
  </si>
  <si>
    <t>Currently use contractors</t>
  </si>
  <si>
    <t>Currently have own truck</t>
  </si>
  <si>
    <t>Buy a truck</t>
  </si>
  <si>
    <t>1A</t>
  </si>
  <si>
    <t>1B</t>
  </si>
  <si>
    <t>Continue to use contractors</t>
  </si>
  <si>
    <t>2A</t>
  </si>
  <si>
    <t>2B</t>
  </si>
  <si>
    <t>Transport requirements</t>
  </si>
  <si>
    <t>Number of weeks of production</t>
  </si>
  <si>
    <t>Number of trips per week</t>
  </si>
  <si>
    <t>Distance per trip (km)</t>
  </si>
  <si>
    <t>Fuel, repairs &amp; maintenance/km</t>
  </si>
  <si>
    <t>Keep truck</t>
  </si>
  <si>
    <t>Sell truck &amp; use contractors</t>
  </si>
  <si>
    <t>Depreciation</t>
  </si>
  <si>
    <t>Interest / opportunity cost</t>
  </si>
  <si>
    <t>Labour Costs</t>
  </si>
  <si>
    <t>current value</t>
  </si>
  <si>
    <t>less salvage value</t>
  </si>
  <si>
    <t>equals amount to depreciate</t>
  </si>
  <si>
    <t>divided by expected life</t>
  </si>
  <si>
    <t>Equals depreciation</t>
  </si>
  <si>
    <t>Interest / Opportunity Cost</t>
  </si>
  <si>
    <t>multiplied by interest rate</t>
  </si>
  <si>
    <t>Equals interest / opportunity cost</t>
  </si>
  <si>
    <t>multiplied by no. of trips per week</t>
  </si>
  <si>
    <t>no. of weeks of production</t>
  </si>
  <si>
    <t>equals no. of trips per year</t>
  </si>
  <si>
    <t>multiplied by no. of pallets per truck</t>
  </si>
  <si>
    <t>equals no. of pallets per year</t>
  </si>
  <si>
    <t>multiplied by contract rate/bin</t>
  </si>
  <si>
    <t>Equals transport cost</t>
  </si>
  <si>
    <t>equals no. of days labour required</t>
  </si>
  <si>
    <t>multiplied by hours worked per day</t>
  </si>
  <si>
    <t>equals no. of hours of labour required</t>
  </si>
  <si>
    <t>multiplied by number of staff</t>
  </si>
  <si>
    <t>equals total no. of staff hours required</t>
  </si>
  <si>
    <t>multiplied by staff costs per hour</t>
  </si>
  <si>
    <t>Equals labour cost</t>
  </si>
  <si>
    <t>multiplied by distance per trip</t>
  </si>
  <si>
    <t>equals total distance travelled</t>
  </si>
  <si>
    <t>Operating costs</t>
  </si>
  <si>
    <t>Operating Costs</t>
  </si>
  <si>
    <t>plus registration</t>
  </si>
  <si>
    <t>Equals operating costs</t>
  </si>
  <si>
    <t>Total Cost</t>
  </si>
  <si>
    <t>depreciation</t>
  </si>
  <si>
    <t>plus interest / opportunity cost</t>
  </si>
  <si>
    <t>plus transport costs</t>
  </si>
  <si>
    <t>plus labour costs</t>
  </si>
  <si>
    <t>plus operating costs</t>
  </si>
  <si>
    <t>Equals Total Cost</t>
  </si>
  <si>
    <t>total cost</t>
  </si>
  <si>
    <t>divided by total distance travelled</t>
  </si>
  <si>
    <t>divided by no. of pallets per year</t>
  </si>
  <si>
    <t>Equals cost per pallet</t>
  </si>
  <si>
    <t>Equals cost per kilometre</t>
  </si>
  <si>
    <t>Kilometers / annum</t>
  </si>
  <si>
    <t>Fuels &amp; oils (after rebate)</t>
  </si>
  <si>
    <t>Insurance</t>
  </si>
  <si>
    <t>equals fuel / km</t>
  </si>
  <si>
    <t>multiplied by fuel / km</t>
  </si>
  <si>
    <t>plus  R &amp; M</t>
  </si>
  <si>
    <t>plus Insurance</t>
  </si>
  <si>
    <t>BUSINESS CASE: BUY A TRUCK OR USE A CONTRACTOR CALCULATION</t>
  </si>
  <si>
    <t>DECISION 1</t>
  </si>
  <si>
    <t>DECISION 2</t>
  </si>
  <si>
    <t>ASSUMPTION</t>
  </si>
  <si>
    <t>Costs</t>
  </si>
  <si>
    <t>BUSINESS CASE: BUY A TRUCK OR USE A CONTRACTOR DETAILED CALCULATION</t>
  </si>
  <si>
    <t>Cost per Pallet</t>
  </si>
  <si>
    <t>Cost per Kilometre</t>
  </si>
  <si>
    <t>Note: the cells with blue text are able to be manipulated.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</si>
</sst>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"/>
    <numFmt numFmtId="165" formatCode="0.0%"/>
    <numFmt numFmtId="166" formatCode="&quot;$&quot;#,##0.00"/>
    <numFmt numFmtId="167" formatCode="#,##0_ ;[Red]\-#,##0\ "/>
    <numFmt numFmtId="168" formatCode="_-* #,##0_-;\-* #,##0_-;_-* &quot;-&quot;??_-;_-@_-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</font>
    <font>
      <b/>
      <sz val="12"/>
      <color theme="3"/>
      <name val="Arial"/>
    </font>
    <font>
      <sz val="10"/>
      <color indexed="50"/>
      <name val="Arial"/>
    </font>
    <font>
      <b/>
      <sz val="10"/>
      <color theme="3"/>
      <name val="Arial"/>
    </font>
    <font>
      <i/>
      <sz val="10"/>
      <color theme="3"/>
      <name val="Arial"/>
    </font>
    <font>
      <sz val="12"/>
      <color theme="3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name val="Arial"/>
    </font>
    <font>
      <sz val="10"/>
      <color theme="3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9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164" fontId="0" fillId="0" borderId="0" xfId="0" applyNumberFormat="1" applyBorder="1"/>
    <xf numFmtId="6" fontId="0" fillId="0" borderId="0" xfId="0" applyNumberFormat="1" applyBorder="1"/>
    <xf numFmtId="6" fontId="0" fillId="0" borderId="0" xfId="0" applyNumberFormat="1" applyFill="1" applyBorder="1"/>
    <xf numFmtId="164" fontId="7" fillId="0" borderId="0" xfId="0" applyNumberFormat="1" applyFont="1" applyBorder="1"/>
    <xf numFmtId="0" fontId="2" fillId="0" borderId="0" xfId="0" applyFont="1" applyBorder="1"/>
    <xf numFmtId="167" fontId="0" fillId="0" borderId="0" xfId="0" applyNumberFormat="1" applyFont="1" applyBorder="1"/>
    <xf numFmtId="168" fontId="0" fillId="0" borderId="0" xfId="55" applyNumberFormat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166" fontId="0" fillId="0" borderId="0" xfId="0" applyNumberFormat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6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65" fontId="3" fillId="0" borderId="0" xfId="1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2" borderId="0" xfId="0" applyFill="1" applyBorder="1"/>
    <xf numFmtId="6" fontId="3" fillId="2" borderId="0" xfId="0" applyNumberFormat="1" applyFont="1" applyFill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65" fontId="3" fillId="2" borderId="0" xfId="1" applyNumberFormat="1" applyFont="1" applyFill="1" applyBorder="1" applyProtection="1">
      <protection locked="0"/>
    </xf>
    <xf numFmtId="6" fontId="0" fillId="2" borderId="0" xfId="0" applyNumberFormat="1" applyFill="1" applyBorder="1"/>
    <xf numFmtId="164" fontId="0" fillId="2" borderId="0" xfId="0" applyNumberFormat="1" applyFill="1" applyBorder="1"/>
    <xf numFmtId="166" fontId="0" fillId="2" borderId="0" xfId="0" applyNumberFormat="1" applyFill="1" applyBorder="1"/>
    <xf numFmtId="3" fontId="3" fillId="2" borderId="0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/>
    <xf numFmtId="0" fontId="0" fillId="2" borderId="3" xfId="0" applyFill="1" applyBorder="1"/>
    <xf numFmtId="164" fontId="2" fillId="0" borderId="3" xfId="0" applyNumberFormat="1" applyFont="1" applyBorder="1"/>
    <xf numFmtId="164" fontId="2" fillId="2" borderId="3" xfId="0" applyNumberFormat="1" applyFont="1" applyFill="1" applyBorder="1"/>
    <xf numFmtId="0" fontId="0" fillId="0" borderId="2" xfId="0" applyBorder="1" applyAlignment="1"/>
    <xf numFmtId="164" fontId="0" fillId="0" borderId="2" xfId="0" applyNumberFormat="1" applyBorder="1"/>
    <xf numFmtId="164" fontId="0" fillId="2" borderId="2" xfId="0" applyNumberFormat="1" applyFill="1" applyBorder="1"/>
    <xf numFmtId="0" fontId="3" fillId="0" borderId="3" xfId="0" applyFont="1" applyBorder="1"/>
    <xf numFmtId="0" fontId="3" fillId="2" borderId="3" xfId="0" applyFont="1" applyFill="1" applyBorder="1"/>
    <xf numFmtId="0" fontId="12" fillId="0" borderId="3" xfId="0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3" xfId="0" applyFont="1" applyBorder="1"/>
    <xf numFmtId="0" fontId="14" fillId="2" borderId="3" xfId="0" applyFont="1" applyFill="1" applyBorder="1"/>
    <xf numFmtId="164" fontId="15" fillId="2" borderId="0" xfId="0" applyNumberFormat="1" applyFont="1" applyFill="1" applyBorder="1" applyProtection="1"/>
    <xf numFmtId="3" fontId="0" fillId="0" borderId="2" xfId="0" applyNumberFormat="1" applyBorder="1"/>
    <xf numFmtId="3" fontId="0" fillId="2" borderId="2" xfId="0" applyNumberFormat="1" applyFill="1" applyBorder="1"/>
    <xf numFmtId="165" fontId="0" fillId="0" borderId="0" xfId="0" applyNumberFormat="1" applyBorder="1"/>
    <xf numFmtId="3" fontId="0" fillId="0" borderId="0" xfId="0" applyNumberFormat="1" applyBorder="1"/>
    <xf numFmtId="0" fontId="16" fillId="0" borderId="0" xfId="0" applyFont="1" applyBorder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/>
    <xf numFmtId="165" fontId="0" fillId="2" borderId="0" xfId="0" applyNumberFormat="1" applyFill="1" applyBorder="1"/>
    <xf numFmtId="3" fontId="0" fillId="2" borderId="0" xfId="0" applyNumberFormat="1" applyFill="1" applyBorder="1"/>
    <xf numFmtId="0" fontId="0" fillId="0" borderId="3" xfId="0" applyFont="1" applyBorder="1"/>
    <xf numFmtId="0" fontId="0" fillId="2" borderId="3" xfId="0" applyFont="1" applyFill="1" applyBorder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/>
    <xf numFmtId="6" fontId="2" fillId="0" borderId="3" xfId="0" applyNumberFormat="1" applyFont="1" applyBorder="1"/>
    <xf numFmtId="6" fontId="2" fillId="2" borderId="3" xfId="0" applyNumberFormat="1" applyFont="1" applyFill="1" applyBorder="1"/>
    <xf numFmtId="0" fontId="2" fillId="0" borderId="3" xfId="0" applyFont="1" applyFill="1" applyBorder="1" applyAlignment="1"/>
    <xf numFmtId="6" fontId="0" fillId="0" borderId="3" xfId="0" applyNumberFormat="1" applyFont="1" applyBorder="1"/>
    <xf numFmtId="8" fontId="2" fillId="0" borderId="3" xfId="0" applyNumberFormat="1" applyFont="1" applyBorder="1"/>
    <xf numFmtId="8" fontId="2" fillId="2" borderId="3" xfId="0" applyNumberFormat="1" applyFont="1" applyFill="1" applyBorder="1"/>
    <xf numFmtId="0" fontId="3" fillId="0" borderId="0" xfId="0" applyFont="1" applyProtection="1"/>
    <xf numFmtId="0" fontId="15" fillId="0" borderId="3" xfId="0" applyFont="1" applyBorder="1" applyProtection="1"/>
    <xf numFmtId="0" fontId="15" fillId="2" borderId="3" xfId="0" applyFont="1" applyFill="1" applyBorder="1" applyProtection="1"/>
    <xf numFmtId="6" fontId="15" fillId="0" borderId="0" xfId="0" applyNumberFormat="1" applyFont="1" applyBorder="1" applyProtection="1"/>
    <xf numFmtId="6" fontId="15" fillId="2" borderId="0" xfId="0" applyNumberFormat="1" applyFont="1" applyFill="1" applyBorder="1" applyProtection="1"/>
    <xf numFmtId="164" fontId="15" fillId="0" borderId="0" xfId="0" applyNumberFormat="1" applyFont="1" applyBorder="1" applyProtection="1"/>
    <xf numFmtId="0" fontId="15" fillId="0" borderId="0" xfId="0" applyFont="1" applyBorder="1" applyProtection="1"/>
    <xf numFmtId="0" fontId="15" fillId="2" borderId="0" xfId="0" applyFont="1" applyFill="1" applyBorder="1" applyProtection="1"/>
    <xf numFmtId="165" fontId="15" fillId="0" borderId="0" xfId="1" applyNumberFormat="1" applyFont="1" applyBorder="1" applyProtection="1"/>
    <xf numFmtId="165" fontId="15" fillId="2" borderId="0" xfId="1" applyNumberFormat="1" applyFont="1" applyFill="1" applyBorder="1" applyProtection="1"/>
    <xf numFmtId="0" fontId="15" fillId="0" borderId="0" xfId="0" applyFont="1" applyFill="1" applyBorder="1" applyProtection="1"/>
    <xf numFmtId="3" fontId="15" fillId="0" borderId="0" xfId="0" applyNumberFormat="1" applyFont="1" applyBorder="1" applyProtection="1"/>
    <xf numFmtId="3" fontId="15" fillId="2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168" fontId="15" fillId="0" borderId="0" xfId="55" applyNumberFormat="1" applyFont="1" applyBorder="1" applyProtection="1"/>
    <xf numFmtId="166" fontId="15" fillId="0" borderId="0" xfId="0" applyNumberFormat="1" applyFont="1" applyBorder="1" applyProtection="1"/>
    <xf numFmtId="166" fontId="15" fillId="2" borderId="0" xfId="0" applyNumberFormat="1" applyFont="1" applyFill="1" applyBorder="1" applyProtection="1"/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96">
    <cellStyle name="Comma" xfId="55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showGridLines="0" zoomScale="150" zoomScaleNormal="150" zoomScalePageLayoutView="150" workbookViewId="0">
      <selection activeCell="J9" sqref="J9"/>
    </sheetView>
  </sheetViews>
  <sheetFormatPr defaultColWidth="11.42578125" defaultRowHeight="12.75" x14ac:dyDescent="0.2"/>
  <cols>
    <col min="1" max="1" width="2.85546875" style="1" customWidth="1"/>
    <col min="2" max="2" width="27.140625" style="17" customWidth="1"/>
    <col min="3" max="6" width="16" style="1" customWidth="1"/>
    <col min="7" max="7" width="4.7109375" style="1" customWidth="1"/>
    <col min="8" max="8" width="7.140625" style="1" customWidth="1"/>
    <col min="9" max="9" width="4.85546875" style="1" customWidth="1"/>
    <col min="10" max="16384" width="11.42578125" style="1"/>
  </cols>
  <sheetData>
    <row r="1" spans="2:12" ht="9" customHeight="1" x14ac:dyDescent="0.2"/>
    <row r="2" spans="2:12" ht="17.100000000000001" customHeight="1" x14ac:dyDescent="0.2">
      <c r="B2" s="13" t="s">
        <v>83</v>
      </c>
    </row>
    <row r="3" spans="2:12" ht="9" customHeight="1" x14ac:dyDescent="0.2"/>
    <row r="4" spans="2:12" ht="17.100000000000001" customHeight="1" x14ac:dyDescent="0.25">
      <c r="C4" s="98" t="s">
        <v>84</v>
      </c>
      <c r="D4" s="98"/>
      <c r="E4" s="98" t="s">
        <v>85</v>
      </c>
      <c r="F4" s="98"/>
    </row>
    <row r="5" spans="2:12" ht="17.100000000000001" customHeight="1" x14ac:dyDescent="0.2">
      <c r="B5" s="42"/>
      <c r="C5" s="97" t="s">
        <v>18</v>
      </c>
      <c r="D5" s="97"/>
      <c r="E5" s="99" t="s">
        <v>19</v>
      </c>
      <c r="F5" s="99"/>
    </row>
    <row r="6" spans="2:12" ht="17.100000000000001" customHeight="1" x14ac:dyDescent="0.25">
      <c r="B6" s="16"/>
      <c r="C6" s="30" t="s">
        <v>21</v>
      </c>
      <c r="D6" s="30" t="s">
        <v>22</v>
      </c>
      <c r="E6" s="31" t="s">
        <v>24</v>
      </c>
      <c r="F6" s="31" t="s">
        <v>25</v>
      </c>
    </row>
    <row r="7" spans="2:12" ht="25.5" x14ac:dyDescent="0.2">
      <c r="B7" s="29" t="s">
        <v>86</v>
      </c>
      <c r="C7" s="28" t="s">
        <v>20</v>
      </c>
      <c r="D7" s="28" t="s">
        <v>23</v>
      </c>
      <c r="E7" s="28" t="s">
        <v>31</v>
      </c>
      <c r="F7" s="28" t="s">
        <v>32</v>
      </c>
    </row>
    <row r="8" spans="2:12" ht="17.100000000000001" customHeight="1" x14ac:dyDescent="0.2">
      <c r="B8" s="43" t="s">
        <v>2</v>
      </c>
      <c r="C8" s="44"/>
      <c r="D8" s="45"/>
      <c r="E8" s="44"/>
      <c r="F8" s="45"/>
    </row>
    <row r="9" spans="2:12" ht="17.100000000000001" customHeight="1" x14ac:dyDescent="0.2">
      <c r="B9" s="17" t="s">
        <v>9</v>
      </c>
      <c r="C9" s="20">
        <v>120000</v>
      </c>
      <c r="D9" s="33">
        <v>0</v>
      </c>
      <c r="E9" s="20">
        <v>120000</v>
      </c>
      <c r="F9" s="33">
        <v>120000</v>
      </c>
      <c r="H9" s="6"/>
    </row>
    <row r="10" spans="2:12" ht="17.100000000000001" customHeight="1" x14ac:dyDescent="0.2">
      <c r="B10" s="17" t="s">
        <v>0</v>
      </c>
      <c r="C10" s="21">
        <v>30000</v>
      </c>
      <c r="D10" s="34">
        <v>0</v>
      </c>
      <c r="E10" s="21">
        <v>30000</v>
      </c>
      <c r="F10" s="58">
        <f>F9</f>
        <v>120000</v>
      </c>
    </row>
    <row r="11" spans="2:12" ht="17.100000000000001" customHeight="1" x14ac:dyDescent="0.2">
      <c r="B11" s="17" t="s">
        <v>3</v>
      </c>
      <c r="C11" s="22">
        <v>10</v>
      </c>
      <c r="D11" s="35">
        <v>0</v>
      </c>
      <c r="E11" s="22">
        <v>10</v>
      </c>
      <c r="F11" s="35">
        <v>0</v>
      </c>
      <c r="J11" s="96"/>
      <c r="K11" s="96"/>
      <c r="L11" s="96"/>
    </row>
    <row r="12" spans="2:12" ht="17.100000000000001" customHeight="1" x14ac:dyDescent="0.2">
      <c r="B12" s="17" t="s">
        <v>1</v>
      </c>
      <c r="C12" s="23">
        <v>0.06</v>
      </c>
      <c r="D12" s="36">
        <v>0</v>
      </c>
      <c r="E12" s="23">
        <v>0.06</v>
      </c>
      <c r="F12" s="36">
        <v>0.06</v>
      </c>
      <c r="I12" s="5"/>
      <c r="J12" s="7"/>
      <c r="K12" s="7"/>
      <c r="L12" s="8"/>
    </row>
    <row r="13" spans="2:12" ht="17.100000000000001" customHeight="1" x14ac:dyDescent="0.2">
      <c r="B13" s="43" t="s">
        <v>26</v>
      </c>
      <c r="C13" s="44"/>
      <c r="D13" s="45"/>
      <c r="E13" s="44"/>
      <c r="F13" s="45"/>
      <c r="H13" s="11"/>
      <c r="I13" s="9"/>
      <c r="J13" s="4"/>
      <c r="K13" s="4"/>
      <c r="L13" s="3"/>
    </row>
    <row r="14" spans="2:12" ht="17.100000000000001" customHeight="1" x14ac:dyDescent="0.2">
      <c r="B14" s="18" t="s">
        <v>27</v>
      </c>
      <c r="C14" s="22">
        <v>40</v>
      </c>
      <c r="D14" s="35">
        <v>40</v>
      </c>
      <c r="E14" s="22">
        <v>40</v>
      </c>
      <c r="F14" s="35">
        <v>40</v>
      </c>
      <c r="H14" s="11"/>
      <c r="I14" s="9"/>
      <c r="J14" s="4"/>
      <c r="K14" s="4"/>
      <c r="L14" s="3"/>
    </row>
    <row r="15" spans="2:12" ht="17.100000000000001" customHeight="1" x14ac:dyDescent="0.2">
      <c r="B15" s="17" t="s">
        <v>28</v>
      </c>
      <c r="C15" s="24">
        <v>2</v>
      </c>
      <c r="D15" s="35">
        <v>2</v>
      </c>
      <c r="E15" s="22">
        <v>2</v>
      </c>
      <c r="F15" s="40">
        <v>2</v>
      </c>
      <c r="H15" s="11"/>
      <c r="I15" s="10"/>
      <c r="J15" s="3"/>
      <c r="K15" s="3"/>
      <c r="L15" s="3"/>
    </row>
    <row r="16" spans="2:12" ht="17.100000000000001" customHeight="1" x14ac:dyDescent="0.2">
      <c r="B16" s="19" t="s">
        <v>17</v>
      </c>
      <c r="C16" s="24">
        <v>24</v>
      </c>
      <c r="D16" s="35">
        <v>24</v>
      </c>
      <c r="E16" s="25">
        <v>24</v>
      </c>
      <c r="F16" s="40">
        <v>24</v>
      </c>
    </row>
    <row r="17" spans="2:6" ht="17.100000000000001" customHeight="1" x14ac:dyDescent="0.2">
      <c r="B17" s="17" t="s">
        <v>29</v>
      </c>
      <c r="C17" s="24">
        <v>600</v>
      </c>
      <c r="D17" s="35">
        <v>600</v>
      </c>
      <c r="E17" s="25">
        <v>600</v>
      </c>
      <c r="F17" s="40">
        <v>600</v>
      </c>
    </row>
    <row r="18" spans="2:6" ht="17.100000000000001" customHeight="1" x14ac:dyDescent="0.2">
      <c r="B18" s="17" t="s">
        <v>15</v>
      </c>
      <c r="C18" s="21">
        <v>0</v>
      </c>
      <c r="D18" s="34">
        <v>52</v>
      </c>
      <c r="E18" s="26">
        <v>0</v>
      </c>
      <c r="F18" s="34">
        <v>52</v>
      </c>
    </row>
    <row r="19" spans="2:6" ht="17.100000000000001" customHeight="1" x14ac:dyDescent="0.2">
      <c r="B19" s="17" t="s">
        <v>76</v>
      </c>
      <c r="C19" s="59">
        <f>C14*C15*C17</f>
        <v>48000</v>
      </c>
      <c r="D19" s="60"/>
      <c r="E19" s="59">
        <f>E14*E15*E17</f>
        <v>48000</v>
      </c>
      <c r="F19" s="50"/>
    </row>
    <row r="20" spans="2:6" ht="17.100000000000001" customHeight="1" x14ac:dyDescent="0.2">
      <c r="B20" s="43" t="s">
        <v>4</v>
      </c>
      <c r="C20" s="44"/>
      <c r="D20" s="45"/>
      <c r="E20" s="44"/>
      <c r="F20" s="45"/>
    </row>
    <row r="21" spans="2:6" ht="17.100000000000001" customHeight="1" x14ac:dyDescent="0.2">
      <c r="B21" s="17" t="s">
        <v>5</v>
      </c>
      <c r="C21" s="22">
        <v>1</v>
      </c>
      <c r="D21" s="35">
        <v>0</v>
      </c>
      <c r="E21" s="22">
        <v>1</v>
      </c>
      <c r="F21" s="35">
        <v>0</v>
      </c>
    </row>
    <row r="22" spans="2:6" ht="17.100000000000001" customHeight="1" x14ac:dyDescent="0.2">
      <c r="B22" s="17" t="s">
        <v>6</v>
      </c>
      <c r="C22" s="22">
        <v>9</v>
      </c>
      <c r="D22" s="35">
        <v>0</v>
      </c>
      <c r="E22" s="22">
        <v>9</v>
      </c>
      <c r="F22" s="35">
        <v>0</v>
      </c>
    </row>
    <row r="23" spans="2:6" ht="17.100000000000001" customHeight="1" x14ac:dyDescent="0.2">
      <c r="B23" s="17" t="s">
        <v>7</v>
      </c>
      <c r="C23" s="21">
        <v>32</v>
      </c>
      <c r="D23" s="34">
        <v>0</v>
      </c>
      <c r="E23" s="21">
        <v>32</v>
      </c>
      <c r="F23" s="35">
        <v>0</v>
      </c>
    </row>
    <row r="24" spans="2:6" ht="17.100000000000001" customHeight="1" x14ac:dyDescent="0.2">
      <c r="B24" s="43" t="s">
        <v>61</v>
      </c>
      <c r="C24" s="51"/>
      <c r="D24" s="52"/>
      <c r="E24" s="51"/>
      <c r="F24" s="52"/>
    </row>
    <row r="25" spans="2:6" ht="17.100000000000001" customHeight="1" x14ac:dyDescent="0.2">
      <c r="B25" s="17" t="s">
        <v>30</v>
      </c>
      <c r="C25" s="27">
        <v>0.7</v>
      </c>
      <c r="D25" s="34">
        <v>0</v>
      </c>
      <c r="E25" s="27">
        <v>0.7</v>
      </c>
      <c r="F25" s="41">
        <v>0</v>
      </c>
    </row>
    <row r="26" spans="2:6" ht="17.100000000000001" customHeight="1" x14ac:dyDescent="0.2">
      <c r="B26" s="17" t="s">
        <v>11</v>
      </c>
      <c r="C26" s="21">
        <v>12000</v>
      </c>
      <c r="D26" s="34">
        <v>0</v>
      </c>
      <c r="E26" s="21">
        <v>12000</v>
      </c>
      <c r="F26" s="34">
        <v>0</v>
      </c>
    </row>
    <row r="27" spans="2:6" ht="17.100000000000001" customHeight="1" x14ac:dyDescent="0.2">
      <c r="B27" s="17" t="s">
        <v>78</v>
      </c>
      <c r="C27" s="21">
        <v>1200</v>
      </c>
      <c r="D27" s="34"/>
      <c r="E27" s="21">
        <v>1200</v>
      </c>
      <c r="F27" s="34"/>
    </row>
    <row r="28" spans="2:6" ht="17.100000000000001" customHeight="1" x14ac:dyDescent="0.2">
      <c r="B28" s="17" t="s">
        <v>14</v>
      </c>
      <c r="C28" s="21">
        <v>950</v>
      </c>
      <c r="D28" s="34">
        <v>0</v>
      </c>
      <c r="E28" s="21">
        <v>950</v>
      </c>
      <c r="F28" s="34">
        <v>0</v>
      </c>
    </row>
    <row r="29" spans="2:6" ht="23.1" customHeight="1" x14ac:dyDescent="0.25">
      <c r="B29" s="53" t="s">
        <v>8</v>
      </c>
      <c r="C29" s="54"/>
      <c r="D29" s="55"/>
      <c r="E29" s="54"/>
      <c r="F29" s="55"/>
    </row>
    <row r="30" spans="2:6" ht="17.100000000000001" customHeight="1" x14ac:dyDescent="0.2">
      <c r="B30" s="43" t="s">
        <v>87</v>
      </c>
      <c r="C30" s="56"/>
      <c r="D30" s="57"/>
      <c r="E30" s="56"/>
      <c r="F30" s="57"/>
    </row>
    <row r="31" spans="2:6" ht="17.100000000000001" customHeight="1" x14ac:dyDescent="0.2">
      <c r="B31" s="14" t="s">
        <v>33</v>
      </c>
      <c r="C31" s="2">
        <f>(C9-C10)/C11</f>
        <v>9000</v>
      </c>
      <c r="D31" s="58">
        <v>0</v>
      </c>
      <c r="E31" s="2">
        <f>(E9-E10)/E11</f>
        <v>9000</v>
      </c>
      <c r="F31" s="38">
        <v>0</v>
      </c>
    </row>
    <row r="32" spans="2:6" ht="17.100000000000001" customHeight="1" x14ac:dyDescent="0.2">
      <c r="B32" s="14" t="s">
        <v>34</v>
      </c>
      <c r="C32" s="3">
        <f>C12*C9</f>
        <v>7200</v>
      </c>
      <c r="D32" s="37">
        <f>D12*D9</f>
        <v>0</v>
      </c>
      <c r="E32" s="3">
        <f>E9*E12</f>
        <v>7200</v>
      </c>
      <c r="F32" s="37">
        <f>-F9*F12</f>
        <v>-7200</v>
      </c>
    </row>
    <row r="33" spans="2:6" ht="17.100000000000001" customHeight="1" x14ac:dyDescent="0.2">
      <c r="B33" s="17" t="s">
        <v>10</v>
      </c>
      <c r="C33" s="2"/>
      <c r="D33" s="38">
        <f>(D14*D15*D16*D18)</f>
        <v>99840</v>
      </c>
      <c r="E33" s="2"/>
      <c r="F33" s="38">
        <f>F14*F15*F16*F18</f>
        <v>99840</v>
      </c>
    </row>
    <row r="34" spans="2:6" ht="17.100000000000001" customHeight="1" x14ac:dyDescent="0.2">
      <c r="B34" s="17" t="s">
        <v>35</v>
      </c>
      <c r="C34" s="2">
        <f>C21*C22*C14*C15*C23</f>
        <v>23040</v>
      </c>
      <c r="D34" s="38">
        <f>D21*D22*D14*D15*D23</f>
        <v>0</v>
      </c>
      <c r="E34" s="2">
        <f>E21*E22*E23*E14*E15</f>
        <v>23040</v>
      </c>
      <c r="F34" s="38">
        <f>F21*F22*F23*F14*F15</f>
        <v>0</v>
      </c>
    </row>
    <row r="35" spans="2:6" ht="17.100000000000001" customHeight="1" x14ac:dyDescent="0.2">
      <c r="B35" s="17" t="s">
        <v>61</v>
      </c>
      <c r="C35" s="2">
        <f>C19*C25+C26+C28+C27</f>
        <v>47750</v>
      </c>
      <c r="D35" s="38">
        <f>D25*D14*D15*D17+D28</f>
        <v>0</v>
      </c>
      <c r="E35" s="2">
        <f>C35</f>
        <v>47750</v>
      </c>
      <c r="F35" s="38">
        <f>F25*F14*F15*F17+F28</f>
        <v>0</v>
      </c>
    </row>
    <row r="36" spans="2:6" ht="17.100000000000001" customHeight="1" x14ac:dyDescent="0.2">
      <c r="B36" s="43" t="s">
        <v>16</v>
      </c>
      <c r="C36" s="46">
        <f>SUM(C31:C35)</f>
        <v>86990</v>
      </c>
      <c r="D36" s="47">
        <f>SUM(D31:D35)</f>
        <v>99840</v>
      </c>
      <c r="E36" s="46">
        <f>SUM(E31:E35)</f>
        <v>86990</v>
      </c>
      <c r="F36" s="47">
        <f>SUM(F31:F35)</f>
        <v>92640</v>
      </c>
    </row>
    <row r="37" spans="2:6" ht="17.100000000000001" customHeight="1" x14ac:dyDescent="0.2">
      <c r="B37" s="17" t="s">
        <v>12</v>
      </c>
      <c r="C37" s="15">
        <f>C36/(C14*C15*C17)</f>
        <v>1.8122916666666666</v>
      </c>
      <c r="D37" s="39">
        <f>D36/(D14*D15*D17)</f>
        <v>2.08</v>
      </c>
      <c r="E37" s="15">
        <f>E36/(E14*E15*E17)</f>
        <v>1.8122916666666666</v>
      </c>
      <c r="F37" s="39">
        <f>F36/(F14*F15*F17)</f>
        <v>1.93</v>
      </c>
    </row>
    <row r="38" spans="2:6" ht="17.100000000000001" customHeight="1" x14ac:dyDescent="0.2">
      <c r="B38" s="48" t="s">
        <v>13</v>
      </c>
      <c r="C38" s="49">
        <f>C36/(C14*C15*C16)</f>
        <v>45.307291666666664</v>
      </c>
      <c r="D38" s="50">
        <f>D36/(D14*D15*D16)</f>
        <v>52</v>
      </c>
      <c r="E38" s="49">
        <f>E36/(E14*E15*E16)</f>
        <v>45.307291666666664</v>
      </c>
      <c r="F38" s="50">
        <f>F36/(F14*F15*F16)</f>
        <v>48.25</v>
      </c>
    </row>
    <row r="39" spans="2:6" ht="17.100000000000001" customHeight="1" x14ac:dyDescent="0.2">
      <c r="C39" s="2"/>
      <c r="D39" s="2"/>
      <c r="E39" s="2"/>
      <c r="F39" s="2"/>
    </row>
    <row r="40" spans="2:6" x14ac:dyDescent="0.2">
      <c r="B40" s="79" t="s">
        <v>91</v>
      </c>
    </row>
  </sheetData>
  <sheetProtection password="CC3D" sheet="1" objects="1" scenarios="1"/>
  <mergeCells count="5">
    <mergeCell ref="J11:L11"/>
    <mergeCell ref="C5:D5"/>
    <mergeCell ref="C4:D4"/>
    <mergeCell ref="E4:F4"/>
    <mergeCell ref="E5:F5"/>
  </mergeCells>
  <phoneticPr fontId="4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6"/>
  <sheetViews>
    <sheetView showGridLines="0" tabSelected="1" zoomScale="150" zoomScaleNormal="150" zoomScalePageLayoutView="150" workbookViewId="0">
      <selection activeCell="I7" sqref="I7"/>
    </sheetView>
  </sheetViews>
  <sheetFormatPr defaultColWidth="11.42578125" defaultRowHeight="12.75" x14ac:dyDescent="0.2"/>
  <cols>
    <col min="1" max="1" width="2.85546875" style="1" customWidth="1"/>
    <col min="2" max="2" width="27.140625" style="17" customWidth="1"/>
    <col min="3" max="6" width="16" style="1" customWidth="1"/>
    <col min="7" max="7" width="4.7109375" style="1" customWidth="1"/>
    <col min="8" max="8" width="7.140625" style="1" customWidth="1"/>
    <col min="9" max="9" width="4.85546875" style="1" customWidth="1"/>
    <col min="10" max="16384" width="11.42578125" style="1"/>
  </cols>
  <sheetData>
    <row r="1" spans="2:12" ht="9" customHeight="1" x14ac:dyDescent="0.2"/>
    <row r="2" spans="2:12" ht="17.100000000000001" customHeight="1" x14ac:dyDescent="0.2">
      <c r="B2" s="13" t="s">
        <v>88</v>
      </c>
    </row>
    <row r="3" spans="2:12" ht="9" customHeight="1" x14ac:dyDescent="0.2"/>
    <row r="4" spans="2:12" s="63" customFormat="1" ht="17.100000000000001" customHeight="1" x14ac:dyDescent="0.25">
      <c r="B4" s="65"/>
      <c r="C4" s="98" t="s">
        <v>84</v>
      </c>
      <c r="D4" s="98"/>
      <c r="E4" s="98" t="s">
        <v>85</v>
      </c>
      <c r="F4" s="98"/>
    </row>
    <row r="5" spans="2:12" s="63" customFormat="1" ht="17.100000000000001" customHeight="1" x14ac:dyDescent="0.2">
      <c r="B5" s="64"/>
      <c r="C5" s="100" t="s">
        <v>18</v>
      </c>
      <c r="D5" s="100"/>
      <c r="E5" s="101" t="s">
        <v>19</v>
      </c>
      <c r="F5" s="101"/>
    </row>
    <row r="6" spans="2:12" s="63" customFormat="1" ht="17.100000000000001" customHeight="1" x14ac:dyDescent="0.25">
      <c r="B6" s="64"/>
      <c r="C6" s="30" t="s">
        <v>21</v>
      </c>
      <c r="D6" s="30" t="s">
        <v>22</v>
      </c>
      <c r="E6" s="31" t="s">
        <v>24</v>
      </c>
      <c r="F6" s="31" t="s">
        <v>25</v>
      </c>
    </row>
    <row r="7" spans="2:12" s="63" customFormat="1" ht="25.5" x14ac:dyDescent="0.2">
      <c r="B7" s="29" t="s">
        <v>86</v>
      </c>
      <c r="C7" s="28" t="s">
        <v>20</v>
      </c>
      <c r="D7" s="28" t="s">
        <v>23</v>
      </c>
      <c r="E7" s="28" t="s">
        <v>31</v>
      </c>
      <c r="F7" s="28" t="s">
        <v>32</v>
      </c>
    </row>
    <row r="8" spans="2:12" ht="17.100000000000001" customHeight="1" x14ac:dyDescent="0.2">
      <c r="B8" s="43" t="s">
        <v>2</v>
      </c>
      <c r="C8" s="80"/>
      <c r="D8" s="81"/>
      <c r="E8" s="80"/>
      <c r="F8" s="81"/>
    </row>
    <row r="9" spans="2:12" ht="17.100000000000001" customHeight="1" x14ac:dyDescent="0.2">
      <c r="B9" s="17" t="s">
        <v>9</v>
      </c>
      <c r="C9" s="82">
        <f>Condensed!C9</f>
        <v>120000</v>
      </c>
      <c r="D9" s="83">
        <f>Condensed!D9</f>
        <v>0</v>
      </c>
      <c r="E9" s="82">
        <f>Condensed!E9</f>
        <v>120000</v>
      </c>
      <c r="F9" s="83">
        <f>Condensed!F9</f>
        <v>120000</v>
      </c>
      <c r="H9" s="6"/>
    </row>
    <row r="10" spans="2:12" ht="17.100000000000001" customHeight="1" x14ac:dyDescent="0.2">
      <c r="B10" s="17" t="s">
        <v>0</v>
      </c>
      <c r="C10" s="84">
        <f>Condensed!C10</f>
        <v>30000</v>
      </c>
      <c r="D10" s="83">
        <f>Condensed!D10</f>
        <v>0</v>
      </c>
      <c r="E10" s="82">
        <f>Condensed!E10</f>
        <v>30000</v>
      </c>
      <c r="F10" s="58">
        <f>F9</f>
        <v>120000</v>
      </c>
    </row>
    <row r="11" spans="2:12" ht="17.100000000000001" customHeight="1" x14ac:dyDescent="0.2">
      <c r="B11" s="17" t="s">
        <v>3</v>
      </c>
      <c r="C11" s="85">
        <f>Condensed!C11</f>
        <v>10</v>
      </c>
      <c r="D11" s="86">
        <f>Condensed!D11</f>
        <v>0</v>
      </c>
      <c r="E11" s="85">
        <f>Condensed!E11</f>
        <v>10</v>
      </c>
      <c r="F11" s="86">
        <f>Condensed!F11</f>
        <v>0</v>
      </c>
      <c r="J11" s="96"/>
      <c r="K11" s="96"/>
      <c r="L11" s="96"/>
    </row>
    <row r="12" spans="2:12" ht="17.100000000000001" customHeight="1" x14ac:dyDescent="0.2">
      <c r="B12" s="17" t="s">
        <v>1</v>
      </c>
      <c r="C12" s="87">
        <f>Condensed!C12</f>
        <v>0.06</v>
      </c>
      <c r="D12" s="88">
        <f>Condensed!D12</f>
        <v>0</v>
      </c>
      <c r="E12" s="87">
        <f>Condensed!E12</f>
        <v>0.06</v>
      </c>
      <c r="F12" s="88">
        <f>Condensed!F12</f>
        <v>0.06</v>
      </c>
      <c r="I12" s="5"/>
      <c r="J12" s="7"/>
      <c r="K12" s="7"/>
      <c r="L12" s="8"/>
    </row>
    <row r="13" spans="2:12" ht="17.100000000000001" customHeight="1" x14ac:dyDescent="0.2">
      <c r="B13" s="43" t="s">
        <v>26</v>
      </c>
      <c r="C13" s="80"/>
      <c r="D13" s="81"/>
      <c r="E13" s="80"/>
      <c r="F13" s="81"/>
      <c r="H13" s="12"/>
      <c r="I13" s="9"/>
      <c r="J13" s="4"/>
      <c r="K13" s="4"/>
      <c r="L13" s="3"/>
    </row>
    <row r="14" spans="2:12" ht="17.100000000000001" customHeight="1" x14ac:dyDescent="0.2">
      <c r="B14" s="18" t="s">
        <v>27</v>
      </c>
      <c r="C14" s="85">
        <f>Condensed!C14</f>
        <v>40</v>
      </c>
      <c r="D14" s="86">
        <f>Condensed!D14</f>
        <v>40</v>
      </c>
      <c r="E14" s="89">
        <f>Condensed!E14</f>
        <v>40</v>
      </c>
      <c r="F14" s="86">
        <f>Condensed!F14</f>
        <v>40</v>
      </c>
      <c r="H14" s="12"/>
      <c r="I14" s="9"/>
      <c r="J14" s="4"/>
      <c r="K14" s="4"/>
      <c r="L14" s="3"/>
    </row>
    <row r="15" spans="2:12" ht="17.100000000000001" customHeight="1" x14ac:dyDescent="0.2">
      <c r="B15" s="17" t="s">
        <v>28</v>
      </c>
      <c r="C15" s="90">
        <f>Condensed!C15</f>
        <v>2</v>
      </c>
      <c r="D15" s="86">
        <f>Condensed!D15</f>
        <v>2</v>
      </c>
      <c r="E15" s="89">
        <f>Condensed!E15</f>
        <v>2</v>
      </c>
      <c r="F15" s="86">
        <f>Condensed!F15</f>
        <v>2</v>
      </c>
      <c r="H15" s="12"/>
      <c r="I15" s="10"/>
      <c r="J15" s="3"/>
      <c r="K15" s="3"/>
      <c r="L15" s="3"/>
    </row>
    <row r="16" spans="2:12" ht="17.100000000000001" customHeight="1" x14ac:dyDescent="0.2">
      <c r="B16" s="19" t="s">
        <v>17</v>
      </c>
      <c r="C16" s="90">
        <f>Condensed!C16</f>
        <v>24</v>
      </c>
      <c r="D16" s="86">
        <f>Condensed!D16</f>
        <v>24</v>
      </c>
      <c r="E16" s="89">
        <f>Condensed!E16</f>
        <v>24</v>
      </c>
      <c r="F16" s="86">
        <f>Condensed!F16</f>
        <v>24</v>
      </c>
    </row>
    <row r="17" spans="2:6" ht="17.100000000000001" customHeight="1" x14ac:dyDescent="0.2">
      <c r="B17" s="17" t="s">
        <v>29</v>
      </c>
      <c r="C17" s="90">
        <f>Condensed!C17</f>
        <v>600</v>
      </c>
      <c r="D17" s="91">
        <f>Condensed!D17</f>
        <v>600</v>
      </c>
      <c r="E17" s="92">
        <f>Condensed!E17</f>
        <v>600</v>
      </c>
      <c r="F17" s="91">
        <f>Condensed!F17</f>
        <v>600</v>
      </c>
    </row>
    <row r="18" spans="2:6" ht="17.100000000000001" customHeight="1" x14ac:dyDescent="0.2">
      <c r="B18" s="17" t="s">
        <v>15</v>
      </c>
      <c r="C18" s="84">
        <f>Condensed!C18</f>
        <v>0</v>
      </c>
      <c r="D18" s="58">
        <f>Condensed!D18</f>
        <v>52</v>
      </c>
      <c r="E18" s="84">
        <f>Condensed!E18</f>
        <v>0</v>
      </c>
      <c r="F18" s="58">
        <f>Condensed!F18</f>
        <v>52</v>
      </c>
    </row>
    <row r="19" spans="2:6" ht="17.100000000000001" customHeight="1" x14ac:dyDescent="0.2">
      <c r="B19" s="17" t="s">
        <v>76</v>
      </c>
      <c r="C19" s="93">
        <f>C14*C15*C17</f>
        <v>48000</v>
      </c>
      <c r="D19" s="58"/>
      <c r="E19" s="93">
        <f>E14*E15*E17</f>
        <v>48000</v>
      </c>
      <c r="F19" s="58"/>
    </row>
    <row r="20" spans="2:6" ht="17.100000000000001" customHeight="1" x14ac:dyDescent="0.2">
      <c r="B20" s="43" t="s">
        <v>4</v>
      </c>
      <c r="C20" s="80"/>
      <c r="D20" s="81"/>
      <c r="E20" s="80"/>
      <c r="F20" s="81"/>
    </row>
    <row r="21" spans="2:6" ht="17.100000000000001" customHeight="1" x14ac:dyDescent="0.2">
      <c r="B21" s="17" t="s">
        <v>5</v>
      </c>
      <c r="C21" s="85">
        <f>Condensed!C21</f>
        <v>1</v>
      </c>
      <c r="D21" s="86">
        <f>Condensed!D21</f>
        <v>0</v>
      </c>
      <c r="E21" s="85">
        <f>Condensed!E21</f>
        <v>1</v>
      </c>
      <c r="F21" s="86">
        <f>Condensed!F21</f>
        <v>0</v>
      </c>
    </row>
    <row r="22" spans="2:6" ht="17.100000000000001" customHeight="1" x14ac:dyDescent="0.2">
      <c r="B22" s="17" t="s">
        <v>6</v>
      </c>
      <c r="C22" s="85">
        <f>Condensed!C22</f>
        <v>9</v>
      </c>
      <c r="D22" s="86">
        <f>Condensed!D22</f>
        <v>0</v>
      </c>
      <c r="E22" s="85">
        <f>Condensed!E22</f>
        <v>9</v>
      </c>
      <c r="F22" s="86">
        <f>Condensed!F22</f>
        <v>0</v>
      </c>
    </row>
    <row r="23" spans="2:6" ht="17.100000000000001" customHeight="1" x14ac:dyDescent="0.2">
      <c r="B23" s="17" t="s">
        <v>7</v>
      </c>
      <c r="C23" s="84">
        <f>Condensed!C23</f>
        <v>32</v>
      </c>
      <c r="D23" s="58">
        <f>Condensed!D23</f>
        <v>0</v>
      </c>
      <c r="E23" s="84">
        <f>Condensed!E23</f>
        <v>32</v>
      </c>
      <c r="F23" s="58">
        <f>Condensed!F23</f>
        <v>0</v>
      </c>
    </row>
    <row r="24" spans="2:6" ht="17.100000000000001" customHeight="1" x14ac:dyDescent="0.2">
      <c r="B24" s="43" t="s">
        <v>60</v>
      </c>
      <c r="C24" s="80"/>
      <c r="D24" s="81"/>
      <c r="E24" s="80"/>
      <c r="F24" s="81"/>
    </row>
    <row r="25" spans="2:6" ht="17.100000000000001" customHeight="1" x14ac:dyDescent="0.2">
      <c r="B25" s="17" t="s">
        <v>77</v>
      </c>
      <c r="C25" s="94">
        <f>Condensed!C25</f>
        <v>0.7</v>
      </c>
      <c r="D25" s="95">
        <f>Condensed!D25</f>
        <v>0</v>
      </c>
      <c r="E25" s="94">
        <f>Condensed!E25</f>
        <v>0.7</v>
      </c>
      <c r="F25" s="95">
        <f>Condensed!F25</f>
        <v>0</v>
      </c>
    </row>
    <row r="26" spans="2:6" ht="17.100000000000001" customHeight="1" x14ac:dyDescent="0.2">
      <c r="B26" s="17" t="s">
        <v>11</v>
      </c>
      <c r="C26" s="84">
        <f>Condensed!C26</f>
        <v>12000</v>
      </c>
      <c r="D26" s="58">
        <f>Condensed!D26</f>
        <v>0</v>
      </c>
      <c r="E26" s="84">
        <f>Condensed!E26</f>
        <v>12000</v>
      </c>
      <c r="F26" s="58">
        <f>Condensed!F26</f>
        <v>0</v>
      </c>
    </row>
    <row r="27" spans="2:6" ht="17.100000000000001" customHeight="1" x14ac:dyDescent="0.2">
      <c r="B27" s="17" t="s">
        <v>78</v>
      </c>
      <c r="C27" s="84">
        <f>Condensed!C27</f>
        <v>1200</v>
      </c>
      <c r="D27" s="58"/>
      <c r="E27" s="84">
        <f>Condensed!E27</f>
        <v>1200</v>
      </c>
      <c r="F27" s="58"/>
    </row>
    <row r="28" spans="2:6" ht="17.100000000000001" customHeight="1" x14ac:dyDescent="0.2">
      <c r="B28" s="17" t="s">
        <v>14</v>
      </c>
      <c r="C28" s="84">
        <f>Condensed!C28</f>
        <v>950</v>
      </c>
      <c r="D28" s="58">
        <f>Condensed!D28</f>
        <v>0</v>
      </c>
      <c r="E28" s="84">
        <f>Condensed!E28</f>
        <v>950</v>
      </c>
      <c r="F28" s="58">
        <f>Condensed!F28</f>
        <v>0</v>
      </c>
    </row>
    <row r="29" spans="2:6" ht="23.1" customHeight="1" x14ac:dyDescent="0.2">
      <c r="B29" s="53" t="s">
        <v>8</v>
      </c>
      <c r="C29" s="70"/>
      <c r="D29" s="71"/>
      <c r="E29" s="70"/>
      <c r="F29" s="71"/>
    </row>
    <row r="30" spans="2:6" ht="17.100000000000001" customHeight="1" x14ac:dyDescent="0.2">
      <c r="B30" s="43" t="s">
        <v>33</v>
      </c>
      <c r="C30" s="68"/>
      <c r="D30" s="69"/>
      <c r="E30" s="68"/>
      <c r="F30" s="69"/>
    </row>
    <row r="31" spans="2:6" ht="17.100000000000001" customHeight="1" x14ac:dyDescent="0.2">
      <c r="B31" s="19" t="s">
        <v>36</v>
      </c>
      <c r="C31" s="3">
        <f t="shared" ref="C31:F32" si="0">C9</f>
        <v>120000</v>
      </c>
      <c r="D31" s="37">
        <f t="shared" si="0"/>
        <v>0</v>
      </c>
      <c r="E31" s="3">
        <f t="shared" si="0"/>
        <v>120000</v>
      </c>
      <c r="F31" s="37">
        <f t="shared" si="0"/>
        <v>120000</v>
      </c>
    </row>
    <row r="32" spans="2:6" ht="17.100000000000001" customHeight="1" x14ac:dyDescent="0.2">
      <c r="B32" s="19" t="s">
        <v>37</v>
      </c>
      <c r="C32" s="2">
        <f t="shared" si="0"/>
        <v>30000</v>
      </c>
      <c r="D32" s="38">
        <f t="shared" si="0"/>
        <v>0</v>
      </c>
      <c r="E32" s="2">
        <f t="shared" si="0"/>
        <v>30000</v>
      </c>
      <c r="F32" s="38">
        <f t="shared" si="0"/>
        <v>120000</v>
      </c>
    </row>
    <row r="33" spans="2:6" ht="17.100000000000001" customHeight="1" x14ac:dyDescent="0.2">
      <c r="B33" s="19" t="s">
        <v>38</v>
      </c>
      <c r="C33" s="3">
        <f>C31-C32</f>
        <v>90000</v>
      </c>
      <c r="D33" s="37">
        <f t="shared" ref="D33:F33" si="1">D31-D32</f>
        <v>0</v>
      </c>
      <c r="E33" s="3">
        <f t="shared" si="1"/>
        <v>90000</v>
      </c>
      <c r="F33" s="37">
        <f t="shared" si="1"/>
        <v>0</v>
      </c>
    </row>
    <row r="34" spans="2:6" ht="17.100000000000001" customHeight="1" x14ac:dyDescent="0.2">
      <c r="B34" s="19" t="s">
        <v>39</v>
      </c>
      <c r="C34" s="1">
        <f>C11</f>
        <v>10</v>
      </c>
      <c r="D34" s="32">
        <f>D11</f>
        <v>0</v>
      </c>
      <c r="E34" s="1">
        <f>E11</f>
        <v>10</v>
      </c>
      <c r="F34" s="32">
        <f>F11</f>
        <v>0</v>
      </c>
    </row>
    <row r="35" spans="2:6" ht="17.100000000000001" customHeight="1" x14ac:dyDescent="0.2">
      <c r="B35" s="75" t="s">
        <v>40</v>
      </c>
      <c r="C35" s="73">
        <f>C33/C34</f>
        <v>9000</v>
      </c>
      <c r="D35" s="74">
        <v>0</v>
      </c>
      <c r="E35" s="73">
        <f t="shared" ref="E35" si="2">E33/E34</f>
        <v>9000</v>
      </c>
      <c r="F35" s="74">
        <v>0</v>
      </c>
    </row>
    <row r="36" spans="2:6" ht="17.100000000000001" customHeight="1" x14ac:dyDescent="0.2">
      <c r="B36" s="43" t="s">
        <v>41</v>
      </c>
      <c r="C36" s="68"/>
      <c r="D36" s="69"/>
      <c r="E36" s="68"/>
      <c r="F36" s="69"/>
    </row>
    <row r="37" spans="2:6" ht="17.100000000000001" customHeight="1" x14ac:dyDescent="0.2">
      <c r="B37" s="17" t="s">
        <v>36</v>
      </c>
      <c r="C37" s="3">
        <f>C9</f>
        <v>120000</v>
      </c>
      <c r="D37" s="37">
        <f>D9</f>
        <v>0</v>
      </c>
      <c r="E37" s="3">
        <f>E9</f>
        <v>120000</v>
      </c>
      <c r="F37" s="37">
        <f>-F9</f>
        <v>-120000</v>
      </c>
    </row>
    <row r="38" spans="2:6" ht="17.100000000000001" customHeight="1" x14ac:dyDescent="0.2">
      <c r="B38" s="17" t="s">
        <v>42</v>
      </c>
      <c r="C38" s="61">
        <f>C12</f>
        <v>0.06</v>
      </c>
      <c r="D38" s="66">
        <f>D12</f>
        <v>0</v>
      </c>
      <c r="E38" s="61">
        <f>E12</f>
        <v>0.06</v>
      </c>
      <c r="F38" s="66">
        <f>F12</f>
        <v>0.06</v>
      </c>
    </row>
    <row r="39" spans="2:6" ht="17.100000000000001" customHeight="1" x14ac:dyDescent="0.2">
      <c r="B39" s="72" t="s">
        <v>43</v>
      </c>
      <c r="C39" s="73">
        <f>C37*C38</f>
        <v>7200</v>
      </c>
      <c r="D39" s="74">
        <f t="shared" ref="D39:F39" si="3">D37*D38</f>
        <v>0</v>
      </c>
      <c r="E39" s="73">
        <f t="shared" si="3"/>
        <v>7200</v>
      </c>
      <c r="F39" s="74">
        <f t="shared" si="3"/>
        <v>-7200</v>
      </c>
    </row>
    <row r="40" spans="2:6" ht="17.100000000000001" customHeight="1" x14ac:dyDescent="0.2">
      <c r="B40" s="43" t="s">
        <v>10</v>
      </c>
      <c r="C40" s="68"/>
      <c r="D40" s="69"/>
      <c r="E40" s="68"/>
      <c r="F40" s="69"/>
    </row>
    <row r="41" spans="2:6" ht="17.100000000000001" customHeight="1" x14ac:dyDescent="0.2">
      <c r="B41" s="17" t="s">
        <v>45</v>
      </c>
      <c r="C41" s="1">
        <f t="shared" ref="C41:F42" si="4">C14</f>
        <v>40</v>
      </c>
      <c r="D41" s="32">
        <f t="shared" si="4"/>
        <v>40</v>
      </c>
      <c r="E41" s="1">
        <f t="shared" si="4"/>
        <v>40</v>
      </c>
      <c r="F41" s="32">
        <f t="shared" si="4"/>
        <v>40</v>
      </c>
    </row>
    <row r="42" spans="2:6" ht="17.100000000000001" customHeight="1" x14ac:dyDescent="0.2">
      <c r="B42" s="17" t="s">
        <v>44</v>
      </c>
      <c r="C42" s="62">
        <f t="shared" si="4"/>
        <v>2</v>
      </c>
      <c r="D42" s="67">
        <f t="shared" si="4"/>
        <v>2</v>
      </c>
      <c r="E42" s="62">
        <f t="shared" si="4"/>
        <v>2</v>
      </c>
      <c r="F42" s="67">
        <f t="shared" si="4"/>
        <v>2</v>
      </c>
    </row>
    <row r="43" spans="2:6" ht="17.100000000000001" customHeight="1" x14ac:dyDescent="0.2">
      <c r="B43" s="17" t="s">
        <v>46</v>
      </c>
      <c r="C43" s="1">
        <f>C41*C42</f>
        <v>80</v>
      </c>
      <c r="D43" s="32">
        <f t="shared" ref="D43:F43" si="5">D41*D42</f>
        <v>80</v>
      </c>
      <c r="E43" s="1">
        <f t="shared" si="5"/>
        <v>80</v>
      </c>
      <c r="F43" s="32">
        <f t="shared" si="5"/>
        <v>80</v>
      </c>
    </row>
    <row r="44" spans="2:6" ht="17.100000000000001" customHeight="1" x14ac:dyDescent="0.2">
      <c r="B44" s="17" t="s">
        <v>47</v>
      </c>
      <c r="C44" s="62">
        <f>C16</f>
        <v>24</v>
      </c>
      <c r="D44" s="67">
        <f>D16</f>
        <v>24</v>
      </c>
      <c r="E44" s="62">
        <f>E16</f>
        <v>24</v>
      </c>
      <c r="F44" s="67">
        <f>F16</f>
        <v>24</v>
      </c>
    </row>
    <row r="45" spans="2:6" ht="17.100000000000001" customHeight="1" x14ac:dyDescent="0.2">
      <c r="B45" s="17" t="s">
        <v>48</v>
      </c>
      <c r="C45" s="62">
        <f>C43*C44</f>
        <v>1920</v>
      </c>
      <c r="D45" s="67">
        <f t="shared" ref="D45:F45" si="6">D43*D44</f>
        <v>1920</v>
      </c>
      <c r="E45" s="62">
        <f t="shared" si="6"/>
        <v>1920</v>
      </c>
      <c r="F45" s="67">
        <f t="shared" si="6"/>
        <v>1920</v>
      </c>
    </row>
    <row r="46" spans="2:6" ht="17.100000000000001" customHeight="1" x14ac:dyDescent="0.2">
      <c r="B46" s="17" t="s">
        <v>49</v>
      </c>
      <c r="C46" s="2">
        <f>C18</f>
        <v>0</v>
      </c>
      <c r="D46" s="38">
        <f>D18</f>
        <v>52</v>
      </c>
      <c r="E46" s="2">
        <f>E18</f>
        <v>0</v>
      </c>
      <c r="F46" s="38">
        <f>F18</f>
        <v>52</v>
      </c>
    </row>
    <row r="47" spans="2:6" ht="17.100000000000001" customHeight="1" x14ac:dyDescent="0.2">
      <c r="B47" s="72" t="s">
        <v>50</v>
      </c>
      <c r="C47" s="46">
        <f>C45*C46</f>
        <v>0</v>
      </c>
      <c r="D47" s="47">
        <f t="shared" ref="D47:F47" si="7">D45*D46</f>
        <v>99840</v>
      </c>
      <c r="E47" s="46">
        <f t="shared" si="7"/>
        <v>0</v>
      </c>
      <c r="F47" s="47">
        <f t="shared" si="7"/>
        <v>99840</v>
      </c>
    </row>
    <row r="48" spans="2:6" ht="17.100000000000001" customHeight="1" x14ac:dyDescent="0.2">
      <c r="B48" s="43" t="s">
        <v>35</v>
      </c>
      <c r="C48" s="68"/>
      <c r="D48" s="69"/>
      <c r="E48" s="68"/>
      <c r="F48" s="69"/>
    </row>
    <row r="49" spans="2:6" ht="17.100000000000001" customHeight="1" x14ac:dyDescent="0.2">
      <c r="B49" s="17" t="s">
        <v>45</v>
      </c>
      <c r="C49" s="1">
        <f t="shared" ref="C49:F50" si="8">C14</f>
        <v>40</v>
      </c>
      <c r="D49" s="32">
        <f t="shared" si="8"/>
        <v>40</v>
      </c>
      <c r="E49" s="1">
        <f t="shared" si="8"/>
        <v>40</v>
      </c>
      <c r="F49" s="32">
        <f t="shared" si="8"/>
        <v>40</v>
      </c>
    </row>
    <row r="50" spans="2:6" ht="17.100000000000001" customHeight="1" x14ac:dyDescent="0.2">
      <c r="B50" s="17" t="s">
        <v>44</v>
      </c>
      <c r="C50" s="62">
        <f t="shared" si="8"/>
        <v>2</v>
      </c>
      <c r="D50" s="67">
        <f t="shared" si="8"/>
        <v>2</v>
      </c>
      <c r="E50" s="62">
        <f t="shared" si="8"/>
        <v>2</v>
      </c>
      <c r="F50" s="67">
        <f t="shared" si="8"/>
        <v>2</v>
      </c>
    </row>
    <row r="51" spans="2:6" ht="17.100000000000001" customHeight="1" x14ac:dyDescent="0.2">
      <c r="B51" s="17" t="s">
        <v>51</v>
      </c>
      <c r="C51" s="1">
        <f>C49*C50</f>
        <v>80</v>
      </c>
      <c r="D51" s="32">
        <f t="shared" ref="D51:F51" si="9">D49*D50</f>
        <v>80</v>
      </c>
      <c r="E51" s="1">
        <f t="shared" si="9"/>
        <v>80</v>
      </c>
      <c r="F51" s="32">
        <f t="shared" si="9"/>
        <v>80</v>
      </c>
    </row>
    <row r="52" spans="2:6" ht="17.100000000000001" customHeight="1" x14ac:dyDescent="0.2">
      <c r="B52" s="17" t="s">
        <v>52</v>
      </c>
      <c r="C52" s="1">
        <f>C22</f>
        <v>9</v>
      </c>
      <c r="D52" s="32">
        <f>D22</f>
        <v>0</v>
      </c>
      <c r="E52" s="1">
        <f>E22</f>
        <v>9</v>
      </c>
      <c r="F52" s="32">
        <f>F22</f>
        <v>0</v>
      </c>
    </row>
    <row r="53" spans="2:6" ht="17.100000000000001" customHeight="1" x14ac:dyDescent="0.2">
      <c r="B53" s="17" t="s">
        <v>53</v>
      </c>
      <c r="C53" s="1">
        <f>C51*C52</f>
        <v>720</v>
      </c>
      <c r="D53" s="32">
        <f t="shared" ref="D53:F53" si="10">D51*D52</f>
        <v>0</v>
      </c>
      <c r="E53" s="1">
        <f t="shared" si="10"/>
        <v>720</v>
      </c>
      <c r="F53" s="32">
        <f t="shared" si="10"/>
        <v>0</v>
      </c>
    </row>
    <row r="54" spans="2:6" ht="17.100000000000001" customHeight="1" x14ac:dyDescent="0.2">
      <c r="B54" s="17" t="s">
        <v>54</v>
      </c>
      <c r="C54" s="1">
        <f>C21</f>
        <v>1</v>
      </c>
      <c r="D54" s="32">
        <f>D21</f>
        <v>0</v>
      </c>
      <c r="E54" s="1">
        <f>E21</f>
        <v>1</v>
      </c>
      <c r="F54" s="32">
        <f>F21</f>
        <v>0</v>
      </c>
    </row>
    <row r="55" spans="2:6" ht="17.100000000000001" customHeight="1" x14ac:dyDescent="0.2">
      <c r="B55" s="17" t="s">
        <v>55</v>
      </c>
      <c r="C55" s="1">
        <f>C53*C54</f>
        <v>720</v>
      </c>
      <c r="D55" s="32">
        <f t="shared" ref="D55:F55" si="11">D53*D54</f>
        <v>0</v>
      </c>
      <c r="E55" s="1">
        <f t="shared" si="11"/>
        <v>720</v>
      </c>
      <c r="F55" s="32">
        <f t="shared" si="11"/>
        <v>0</v>
      </c>
    </row>
    <row r="56" spans="2:6" ht="17.100000000000001" customHeight="1" x14ac:dyDescent="0.2">
      <c r="B56" s="17" t="s">
        <v>56</v>
      </c>
      <c r="C56" s="2">
        <f>C23</f>
        <v>32</v>
      </c>
      <c r="D56" s="38">
        <f>D23</f>
        <v>0</v>
      </c>
      <c r="E56" s="2">
        <f>E23</f>
        <v>32</v>
      </c>
      <c r="F56" s="38">
        <f>F23</f>
        <v>0</v>
      </c>
    </row>
    <row r="57" spans="2:6" ht="17.100000000000001" customHeight="1" x14ac:dyDescent="0.2">
      <c r="B57" s="72" t="s">
        <v>57</v>
      </c>
      <c r="C57" s="46">
        <f>C55*C56</f>
        <v>23040</v>
      </c>
      <c r="D57" s="47">
        <f t="shared" ref="D57:F57" si="12">D55*D56</f>
        <v>0</v>
      </c>
      <c r="E57" s="46">
        <f t="shared" si="12"/>
        <v>23040</v>
      </c>
      <c r="F57" s="47">
        <f t="shared" si="12"/>
        <v>0</v>
      </c>
    </row>
    <row r="58" spans="2:6" ht="17.100000000000001" customHeight="1" x14ac:dyDescent="0.2">
      <c r="B58" s="43" t="s">
        <v>61</v>
      </c>
      <c r="C58" s="68"/>
      <c r="D58" s="69"/>
      <c r="E58" s="68"/>
      <c r="F58" s="69"/>
    </row>
    <row r="59" spans="2:6" ht="17.100000000000001" customHeight="1" x14ac:dyDescent="0.2">
      <c r="B59" s="17" t="s">
        <v>45</v>
      </c>
      <c r="C59" s="1">
        <f t="shared" ref="C59:F60" si="13">C14</f>
        <v>40</v>
      </c>
      <c r="D59" s="32">
        <f t="shared" si="13"/>
        <v>40</v>
      </c>
      <c r="E59" s="1">
        <f t="shared" si="13"/>
        <v>40</v>
      </c>
      <c r="F59" s="32">
        <f t="shared" si="13"/>
        <v>40</v>
      </c>
    </row>
    <row r="60" spans="2:6" ht="17.100000000000001" customHeight="1" x14ac:dyDescent="0.2">
      <c r="B60" s="17" t="s">
        <v>44</v>
      </c>
      <c r="C60" s="62">
        <f t="shared" si="13"/>
        <v>2</v>
      </c>
      <c r="D60" s="67">
        <f t="shared" si="13"/>
        <v>2</v>
      </c>
      <c r="E60" s="62">
        <f t="shared" si="13"/>
        <v>2</v>
      </c>
      <c r="F60" s="67">
        <f t="shared" si="13"/>
        <v>2</v>
      </c>
    </row>
    <row r="61" spans="2:6" ht="17.100000000000001" customHeight="1" x14ac:dyDescent="0.2">
      <c r="B61" s="17" t="s">
        <v>46</v>
      </c>
      <c r="C61" s="1">
        <f>C59*C60</f>
        <v>80</v>
      </c>
      <c r="D61" s="32">
        <f t="shared" ref="D61:F61" si="14">D59*D60</f>
        <v>80</v>
      </c>
      <c r="E61" s="1">
        <f t="shared" si="14"/>
        <v>80</v>
      </c>
      <c r="F61" s="32">
        <f t="shared" si="14"/>
        <v>80</v>
      </c>
    </row>
    <row r="62" spans="2:6" ht="17.100000000000001" customHeight="1" x14ac:dyDescent="0.2">
      <c r="B62" s="17" t="s">
        <v>58</v>
      </c>
      <c r="C62" s="62">
        <f>C17</f>
        <v>600</v>
      </c>
      <c r="D62" s="67">
        <f>D17</f>
        <v>600</v>
      </c>
      <c r="E62" s="62">
        <f>E17</f>
        <v>600</v>
      </c>
      <c r="F62" s="67">
        <f>F17</f>
        <v>600</v>
      </c>
    </row>
    <row r="63" spans="2:6" ht="17.100000000000001" customHeight="1" x14ac:dyDescent="0.2">
      <c r="B63" s="17" t="s">
        <v>59</v>
      </c>
      <c r="C63" s="62">
        <f>C61*C62</f>
        <v>48000</v>
      </c>
      <c r="D63" s="67">
        <f t="shared" ref="D63:F63" si="15">D61*D62</f>
        <v>48000</v>
      </c>
      <c r="E63" s="62">
        <f t="shared" si="15"/>
        <v>48000</v>
      </c>
      <c r="F63" s="67">
        <f t="shared" si="15"/>
        <v>48000</v>
      </c>
    </row>
    <row r="64" spans="2:6" ht="17.100000000000001" customHeight="1" x14ac:dyDescent="0.2">
      <c r="B64" s="17" t="s">
        <v>80</v>
      </c>
      <c r="C64" s="15">
        <f>C25</f>
        <v>0.7</v>
      </c>
      <c r="D64" s="39">
        <f>D25</f>
        <v>0</v>
      </c>
      <c r="E64" s="15">
        <f>E25</f>
        <v>0.7</v>
      </c>
      <c r="F64" s="39">
        <f>F25</f>
        <v>0</v>
      </c>
    </row>
    <row r="65" spans="2:6" ht="17.100000000000001" customHeight="1" x14ac:dyDescent="0.2">
      <c r="B65" s="17" t="s">
        <v>79</v>
      </c>
      <c r="C65" s="2">
        <f>C63*C64</f>
        <v>33600</v>
      </c>
      <c r="D65" s="38">
        <f>D63*D64</f>
        <v>0</v>
      </c>
      <c r="E65" s="2">
        <f>E63*E64</f>
        <v>33600</v>
      </c>
      <c r="F65" s="38">
        <f>F63*F64</f>
        <v>0</v>
      </c>
    </row>
    <row r="66" spans="2:6" ht="17.100000000000001" customHeight="1" x14ac:dyDescent="0.2">
      <c r="B66" s="17" t="s">
        <v>81</v>
      </c>
      <c r="C66" s="15">
        <f>C26</f>
        <v>12000</v>
      </c>
      <c r="D66" s="38">
        <f t="shared" ref="D66:D67" si="16">D64*D65</f>
        <v>0</v>
      </c>
      <c r="E66" s="15">
        <f>C66</f>
        <v>12000</v>
      </c>
      <c r="F66" s="38">
        <f t="shared" ref="F66:F67" si="17">F64*F65</f>
        <v>0</v>
      </c>
    </row>
    <row r="67" spans="2:6" ht="17.100000000000001" customHeight="1" x14ac:dyDescent="0.2">
      <c r="B67" s="19" t="s">
        <v>82</v>
      </c>
      <c r="C67" s="2">
        <f>C27</f>
        <v>1200</v>
      </c>
      <c r="D67" s="38">
        <f t="shared" si="16"/>
        <v>0</v>
      </c>
      <c r="E67" s="2">
        <f>C67</f>
        <v>1200</v>
      </c>
      <c r="F67" s="38">
        <f t="shared" si="17"/>
        <v>0</v>
      </c>
    </row>
    <row r="68" spans="2:6" ht="17.100000000000001" customHeight="1" x14ac:dyDescent="0.2">
      <c r="B68" s="17" t="s">
        <v>62</v>
      </c>
      <c r="C68" s="2">
        <f>C28</f>
        <v>950</v>
      </c>
      <c r="D68" s="38">
        <f>D28</f>
        <v>0</v>
      </c>
      <c r="E68" s="2">
        <f>E28</f>
        <v>950</v>
      </c>
      <c r="F68" s="38">
        <f>F28</f>
        <v>0</v>
      </c>
    </row>
    <row r="69" spans="2:6" ht="17.100000000000001" customHeight="1" x14ac:dyDescent="0.2">
      <c r="B69" s="72" t="s">
        <v>63</v>
      </c>
      <c r="C69" s="46">
        <f>SUM(C65:C68)</f>
        <v>47750</v>
      </c>
      <c r="D69" s="47">
        <f>D65+D68</f>
        <v>0</v>
      </c>
      <c r="E69" s="46">
        <f>SUM(E65:E68)</f>
        <v>47750</v>
      </c>
      <c r="F69" s="47">
        <f>F65+F68</f>
        <v>0</v>
      </c>
    </row>
    <row r="70" spans="2:6" ht="17.100000000000001" customHeight="1" x14ac:dyDescent="0.2">
      <c r="B70" s="43" t="s">
        <v>64</v>
      </c>
      <c r="C70" s="68"/>
      <c r="D70" s="69"/>
      <c r="E70" s="68"/>
      <c r="F70" s="69"/>
    </row>
    <row r="71" spans="2:6" ht="17.100000000000001" customHeight="1" x14ac:dyDescent="0.2">
      <c r="B71" s="17" t="s">
        <v>65</v>
      </c>
      <c r="C71" s="3">
        <f>C35</f>
        <v>9000</v>
      </c>
      <c r="D71" s="37">
        <f>D35</f>
        <v>0</v>
      </c>
      <c r="E71" s="3">
        <f>E35</f>
        <v>9000</v>
      </c>
      <c r="F71" s="37">
        <f>F35</f>
        <v>0</v>
      </c>
    </row>
    <row r="72" spans="2:6" ht="17.100000000000001" customHeight="1" x14ac:dyDescent="0.2">
      <c r="B72" s="17" t="s">
        <v>66</v>
      </c>
      <c r="C72" s="3">
        <f>C39</f>
        <v>7200</v>
      </c>
      <c r="D72" s="37">
        <f>D39</f>
        <v>0</v>
      </c>
      <c r="E72" s="3">
        <f>E39</f>
        <v>7200</v>
      </c>
      <c r="F72" s="37">
        <f>F39</f>
        <v>-7200</v>
      </c>
    </row>
    <row r="73" spans="2:6" ht="17.100000000000001" customHeight="1" x14ac:dyDescent="0.2">
      <c r="B73" s="17" t="s">
        <v>67</v>
      </c>
      <c r="C73" s="2">
        <f>C47</f>
        <v>0</v>
      </c>
      <c r="D73" s="38">
        <f>D47</f>
        <v>99840</v>
      </c>
      <c r="E73" s="2">
        <f>E47</f>
        <v>0</v>
      </c>
      <c r="F73" s="38">
        <f>F47</f>
        <v>99840</v>
      </c>
    </row>
    <row r="74" spans="2:6" ht="17.100000000000001" customHeight="1" x14ac:dyDescent="0.2">
      <c r="B74" s="17" t="s">
        <v>68</v>
      </c>
      <c r="C74" s="2">
        <f>C57</f>
        <v>23040</v>
      </c>
      <c r="D74" s="38">
        <f>D57</f>
        <v>0</v>
      </c>
      <c r="E74" s="2">
        <f>E57</f>
        <v>23040</v>
      </c>
      <c r="F74" s="38">
        <f>F57</f>
        <v>0</v>
      </c>
    </row>
    <row r="75" spans="2:6" ht="17.100000000000001" customHeight="1" x14ac:dyDescent="0.2">
      <c r="B75" s="17" t="s">
        <v>69</v>
      </c>
      <c r="C75" s="2">
        <f>C69</f>
        <v>47750</v>
      </c>
      <c r="D75" s="38">
        <f>D69</f>
        <v>0</v>
      </c>
      <c r="E75" s="2">
        <f>E69</f>
        <v>47750</v>
      </c>
      <c r="F75" s="38">
        <f>F69</f>
        <v>0</v>
      </c>
    </row>
    <row r="76" spans="2:6" ht="17.100000000000001" customHeight="1" x14ac:dyDescent="0.2">
      <c r="B76" s="72" t="s">
        <v>70</v>
      </c>
      <c r="C76" s="73">
        <f>SUM(C71:C75)</f>
        <v>86990</v>
      </c>
      <c r="D76" s="74">
        <f t="shared" ref="D76:F76" si="18">SUM(D71:D75)</f>
        <v>99840</v>
      </c>
      <c r="E76" s="73">
        <f t="shared" si="18"/>
        <v>86990</v>
      </c>
      <c r="F76" s="74">
        <f t="shared" si="18"/>
        <v>92640</v>
      </c>
    </row>
    <row r="77" spans="2:6" ht="17.100000000000001" customHeight="1" x14ac:dyDescent="0.2">
      <c r="B77" s="43" t="s">
        <v>90</v>
      </c>
      <c r="C77" s="76"/>
      <c r="D77" s="69"/>
      <c r="E77" s="68"/>
      <c r="F77" s="69"/>
    </row>
    <row r="78" spans="2:6" ht="17.100000000000001" customHeight="1" x14ac:dyDescent="0.2">
      <c r="B78" s="17" t="s">
        <v>71</v>
      </c>
      <c r="C78" s="3">
        <f>C76</f>
        <v>86990</v>
      </c>
      <c r="D78" s="37">
        <f>D76</f>
        <v>99840</v>
      </c>
      <c r="E78" s="3">
        <f>E76</f>
        <v>86990</v>
      </c>
      <c r="F78" s="37">
        <f>F76</f>
        <v>92640</v>
      </c>
    </row>
    <row r="79" spans="2:6" ht="17.100000000000001" customHeight="1" x14ac:dyDescent="0.2">
      <c r="B79" s="17" t="s">
        <v>72</v>
      </c>
      <c r="C79" s="62">
        <f>C63</f>
        <v>48000</v>
      </c>
      <c r="D79" s="67">
        <f>D63</f>
        <v>48000</v>
      </c>
      <c r="E79" s="62">
        <f>E63</f>
        <v>48000</v>
      </c>
      <c r="F79" s="67">
        <f>F63</f>
        <v>48000</v>
      </c>
    </row>
    <row r="80" spans="2:6" ht="17.100000000000001" customHeight="1" x14ac:dyDescent="0.2">
      <c r="B80" s="72" t="s">
        <v>75</v>
      </c>
      <c r="C80" s="77">
        <f>C78/C79</f>
        <v>1.8122916666666666</v>
      </c>
      <c r="D80" s="78">
        <f t="shared" ref="D80:F80" si="19">D78/D79</f>
        <v>2.08</v>
      </c>
      <c r="E80" s="77">
        <f t="shared" si="19"/>
        <v>1.8122916666666666</v>
      </c>
      <c r="F80" s="78">
        <f t="shared" si="19"/>
        <v>1.93</v>
      </c>
    </row>
    <row r="81" spans="2:6" ht="17.100000000000001" customHeight="1" x14ac:dyDescent="0.2">
      <c r="B81" s="43" t="s">
        <v>89</v>
      </c>
      <c r="C81" s="68"/>
      <c r="D81" s="69"/>
      <c r="E81" s="68"/>
      <c r="F81" s="69"/>
    </row>
    <row r="82" spans="2:6" ht="17.100000000000001" customHeight="1" x14ac:dyDescent="0.2">
      <c r="B82" s="17" t="s">
        <v>71</v>
      </c>
      <c r="C82" s="3">
        <f>C76</f>
        <v>86990</v>
      </c>
      <c r="D82" s="37">
        <f>D76</f>
        <v>99840</v>
      </c>
      <c r="E82" s="3">
        <f>E76</f>
        <v>86990</v>
      </c>
      <c r="F82" s="37">
        <f>F76</f>
        <v>92640</v>
      </c>
    </row>
    <row r="83" spans="2:6" ht="17.100000000000001" customHeight="1" x14ac:dyDescent="0.2">
      <c r="B83" s="17" t="s">
        <v>73</v>
      </c>
      <c r="C83" s="62">
        <f>C45</f>
        <v>1920</v>
      </c>
      <c r="D83" s="67">
        <f>D45</f>
        <v>1920</v>
      </c>
      <c r="E83" s="62">
        <f>E45</f>
        <v>1920</v>
      </c>
      <c r="F83" s="67">
        <f>F45</f>
        <v>1920</v>
      </c>
    </row>
    <row r="84" spans="2:6" ht="17.100000000000001" customHeight="1" x14ac:dyDescent="0.2">
      <c r="B84" s="72" t="s">
        <v>74</v>
      </c>
      <c r="C84" s="73">
        <f>C82/C83</f>
        <v>45.307291666666664</v>
      </c>
      <c r="D84" s="74">
        <f t="shared" ref="D84:F84" si="20">D82/D83</f>
        <v>52</v>
      </c>
      <c r="E84" s="73">
        <f t="shared" si="20"/>
        <v>45.307291666666664</v>
      </c>
      <c r="F84" s="74">
        <f t="shared" si="20"/>
        <v>48.25</v>
      </c>
    </row>
    <row r="85" spans="2:6" ht="17.100000000000001" customHeight="1" x14ac:dyDescent="0.2"/>
    <row r="86" spans="2:6" ht="17.100000000000001" customHeight="1" x14ac:dyDescent="0.2"/>
  </sheetData>
  <sheetProtection password="CC3D" sheet="1" objects="1" scenarios="1"/>
  <mergeCells count="5">
    <mergeCell ref="J11:L11"/>
    <mergeCell ref="C4:D4"/>
    <mergeCell ref="E4:F4"/>
    <mergeCell ref="C5:D5"/>
    <mergeCell ref="E5:F5"/>
  </mergeCells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Condensed</vt:lpstr>
      <vt:lpstr>Detailed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adriank</dc:creator>
  <cp:lastModifiedBy>Tim Shue</cp:lastModifiedBy>
  <cp:lastPrinted>2012-03-28T23:42:21Z</cp:lastPrinted>
  <dcterms:created xsi:type="dcterms:W3CDTF">2011-11-07T05:30:34Z</dcterms:created>
  <dcterms:modified xsi:type="dcterms:W3CDTF">2013-08-28T02:37:24Z</dcterms:modified>
</cp:coreProperties>
</file>