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https://icdprojectservices-my.sharepoint.com/personal/mwhite_icdprojectservices_com_au/Documents/Documents/AusVEG/Events/Economics Program/"/>
    </mc:Choice>
  </mc:AlternateContent>
  <xr:revisionPtr revIDLastSave="290" documentId="8_{C190F024-D776-420E-AAA5-85E4E512E06A}" xr6:coauthVersionLast="47" xr6:coauthVersionMax="47" xr10:uidLastSave="{6E1F266B-2C72-4C7C-BE32-9897E62CAA53}"/>
  <bookViews>
    <workbookView xWindow="-120" yWindow="-120" windowWidth="29040" windowHeight="15720" xr2:uid="{9D3CDC44-8B08-47D2-8FB3-979707E090C7}"/>
  </bookViews>
  <sheets>
    <sheet name="Introduction" sheetId="3" r:id="rId1"/>
    <sheet name="Crop 1 budget" sheetId="2" r:id="rId2"/>
    <sheet name="Crop 2 budget" sheetId="4" r:id="rId3"/>
    <sheet name="Crop 3 budget" sheetId="5" r:id="rId4"/>
    <sheet name="Current Costs (Changeable)" sheetId="1" r:id="rId5"/>
  </sheets>
  <definedNames>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CorrelationEnabledState" hidden="1">1</definedName>
    <definedName name="_AtRisk_SimSetting_GoalSeekTargetValue" hidden="1">0</definedName>
    <definedName name="_AtRisk_SimSetting_LiveUpdate" hidden="1">TRUE</definedName>
    <definedName name="_AtRisk_SimSetting_MacroMode" hidden="1">0</definedName>
    <definedName name="_AtRisk_SimSetting_MacroRecalculationBehavior" hidden="1">0</definedName>
    <definedName name="_AtRisk_SimSetting_MaxAutoIterations" hidden="1">50000</definedName>
    <definedName name="_AtRisk_SimSetting_MultipleCPUCount" hidden="1">-1</definedName>
    <definedName name="_AtRisk_SimSetting_MultipleCPUMode" hidden="1">2</definedName>
    <definedName name="_AtRisk_SimSetting_MultipleCPUModeV8" hidden="1">2</definedName>
    <definedName name="_AtRisk_SimSetting_RandomNumberGenerator"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_xlnm.Print_Area" localSheetId="1">'Crop 1 budget'!$A$1:$L$160</definedName>
    <definedName name="_xlnm.Print_Area" localSheetId="2">'Crop 2 budget'!$A$1:$L$160</definedName>
    <definedName name="_xlnm.Print_Area" localSheetId="3">'Crop 3 budget'!$A$1:$L$160</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8</definedName>
    <definedName name="RiskMinimizeOnStart" hidden="1">FALSE</definedName>
    <definedName name="RiskMonitorConvergence" hidden="1">FALSE</definedName>
    <definedName name="RiskMultipleCPUSupportEnabled" hidden="1">FALSE</definedName>
    <definedName name="RiskNumIterations" hidden="1">1000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UpdateDisplay" hidden="1">FALSE</definedName>
    <definedName name="RiskUseDifferentSeedForEachSim" hidden="1">FALSE</definedName>
    <definedName name="RiskUseFixedSeed" hidden="1">FALSE</definedName>
    <definedName name="RiskUseMultipleCPUs" hidden="1">FALSE</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 i="2" l="1"/>
  <c r="G12" i="2" s="1"/>
  <c r="K159" i="2"/>
  <c r="L21" i="3"/>
  <c r="D4" i="4"/>
  <c r="G12" i="4"/>
  <c r="M21" i="3"/>
  <c r="B173" i="5" l="1"/>
  <c r="B172" i="5"/>
  <c r="B171" i="5"/>
  <c r="B170" i="5"/>
  <c r="B169" i="5"/>
  <c r="B168" i="5"/>
  <c r="B167" i="5"/>
  <c r="B166" i="5"/>
  <c r="B165" i="5"/>
  <c r="K159" i="5"/>
  <c r="G145" i="5"/>
  <c r="I145" i="5" s="1"/>
  <c r="K143" i="5"/>
  <c r="K145" i="5" s="1"/>
  <c r="K140" i="5"/>
  <c r="K139" i="5"/>
  <c r="G134" i="5"/>
  <c r="I134" i="5" s="1"/>
  <c r="K132" i="5"/>
  <c r="K131" i="5"/>
  <c r="K134" i="5" s="1"/>
  <c r="K126" i="5"/>
  <c r="K125" i="5"/>
  <c r="G119" i="5"/>
  <c r="G115" i="5"/>
  <c r="I115" i="5" s="1"/>
  <c r="K114" i="5"/>
  <c r="K113" i="5"/>
  <c r="K112" i="5"/>
  <c r="G110" i="5"/>
  <c r="K109" i="5"/>
  <c r="K108" i="5"/>
  <c r="K107" i="5"/>
  <c r="K106" i="5"/>
  <c r="G101" i="5"/>
  <c r="I101" i="5" s="1"/>
  <c r="K100" i="5"/>
  <c r="K99" i="5"/>
  <c r="K98" i="5"/>
  <c r="K95" i="5"/>
  <c r="K94" i="5"/>
  <c r="K91" i="5"/>
  <c r="K96" i="5" s="1"/>
  <c r="G86" i="5"/>
  <c r="I86" i="5" s="1"/>
  <c r="K85" i="5"/>
  <c r="K84" i="5"/>
  <c r="K83" i="5"/>
  <c r="G81" i="5"/>
  <c r="K79" i="5"/>
  <c r="K78" i="5"/>
  <c r="K76" i="5"/>
  <c r="K75" i="5"/>
  <c r="K74" i="5"/>
  <c r="K73" i="5"/>
  <c r="K72" i="5"/>
  <c r="K71" i="5"/>
  <c r="G66" i="5"/>
  <c r="I66" i="5" s="1"/>
  <c r="K65" i="5"/>
  <c r="K64" i="5"/>
  <c r="K63" i="5"/>
  <c r="G61" i="5"/>
  <c r="K60" i="5"/>
  <c r="K59" i="5"/>
  <c r="K58" i="5"/>
  <c r="K56" i="5"/>
  <c r="K55" i="5"/>
  <c r="K54" i="5"/>
  <c r="K53" i="5"/>
  <c r="K52" i="5"/>
  <c r="G47" i="5"/>
  <c r="I47" i="5" s="1"/>
  <c r="K46" i="5"/>
  <c r="K45" i="5"/>
  <c r="K44" i="5"/>
  <c r="G42" i="5"/>
  <c r="K41" i="5"/>
  <c r="K39" i="5"/>
  <c r="K37" i="5"/>
  <c r="K36" i="5"/>
  <c r="K35" i="5"/>
  <c r="G30" i="5"/>
  <c r="I30" i="5" s="1"/>
  <c r="K29" i="5"/>
  <c r="K28" i="5"/>
  <c r="K27" i="5"/>
  <c r="K30" i="5" s="1"/>
  <c r="G25" i="5"/>
  <c r="K24" i="5"/>
  <c r="K23" i="5"/>
  <c r="K22" i="5"/>
  <c r="K21" i="5"/>
  <c r="K20" i="5"/>
  <c r="K19" i="5"/>
  <c r="E13" i="5"/>
  <c r="D4" i="5"/>
  <c r="K12" i="4"/>
  <c r="K12" i="2"/>
  <c r="E13" i="4"/>
  <c r="G11" i="4"/>
  <c r="E13" i="2"/>
  <c r="B173" i="2"/>
  <c r="B173" i="4"/>
  <c r="B172" i="2"/>
  <c r="B172" i="4"/>
  <c r="B171" i="2"/>
  <c r="B171" i="4"/>
  <c r="B170" i="2"/>
  <c r="B170" i="4"/>
  <c r="B169" i="2"/>
  <c r="B169" i="4"/>
  <c r="B168" i="2"/>
  <c r="B168" i="4"/>
  <c r="B167" i="2"/>
  <c r="B167" i="4"/>
  <c r="B166" i="2"/>
  <c r="B166" i="4"/>
  <c r="B165" i="2"/>
  <c r="B165" i="4"/>
  <c r="K159" i="4"/>
  <c r="G145" i="4"/>
  <c r="I145" i="4" s="1"/>
  <c r="K143" i="4"/>
  <c r="K145" i="4" s="1"/>
  <c r="K140" i="4"/>
  <c r="K139" i="4"/>
  <c r="K141" i="4" s="1"/>
  <c r="G134" i="4"/>
  <c r="I134" i="4" s="1"/>
  <c r="K132" i="4"/>
  <c r="K131" i="4"/>
  <c r="K126" i="4"/>
  <c r="K125" i="4"/>
  <c r="G119" i="4"/>
  <c r="G115" i="4"/>
  <c r="I115" i="4" s="1"/>
  <c r="K114" i="4"/>
  <c r="K113" i="4"/>
  <c r="K112" i="4"/>
  <c r="K115" i="4" s="1"/>
  <c r="G110" i="4"/>
  <c r="K109" i="4"/>
  <c r="K108" i="4"/>
  <c r="K107" i="4"/>
  <c r="K106" i="4"/>
  <c r="G101" i="4"/>
  <c r="I101" i="4" s="1"/>
  <c r="K100" i="4"/>
  <c r="K99" i="4"/>
  <c r="K98" i="4"/>
  <c r="K101" i="4" s="1"/>
  <c r="K95" i="4"/>
  <c r="K94" i="4"/>
  <c r="K91" i="4"/>
  <c r="G86" i="4"/>
  <c r="I86" i="4" s="1"/>
  <c r="K85" i="4"/>
  <c r="K84" i="4"/>
  <c r="K83" i="4"/>
  <c r="G81" i="4"/>
  <c r="K79" i="4"/>
  <c r="K78" i="4"/>
  <c r="K76" i="4"/>
  <c r="K75" i="4"/>
  <c r="K74" i="4"/>
  <c r="K73" i="4"/>
  <c r="K72" i="4"/>
  <c r="K71" i="4"/>
  <c r="G66" i="4"/>
  <c r="I66" i="4" s="1"/>
  <c r="K65" i="4"/>
  <c r="K64" i="4"/>
  <c r="K63" i="4"/>
  <c r="K66" i="4" s="1"/>
  <c r="G61" i="4"/>
  <c r="K60" i="4"/>
  <c r="K59" i="4"/>
  <c r="K58" i="4"/>
  <c r="K56" i="4"/>
  <c r="K55" i="4"/>
  <c r="K54" i="4"/>
  <c r="K53" i="4"/>
  <c r="K52" i="4"/>
  <c r="G47" i="4"/>
  <c r="I47" i="4" s="1"/>
  <c r="K46" i="4"/>
  <c r="K45" i="4"/>
  <c r="K44" i="4"/>
  <c r="G42" i="4"/>
  <c r="K41" i="4"/>
  <c r="K39" i="4"/>
  <c r="K37" i="4"/>
  <c r="K36" i="4"/>
  <c r="K35" i="4"/>
  <c r="G30" i="4"/>
  <c r="I30" i="4" s="1"/>
  <c r="K29" i="4"/>
  <c r="K28" i="4"/>
  <c r="K27" i="4"/>
  <c r="K30" i="4" s="1"/>
  <c r="G25" i="4"/>
  <c r="K24" i="4"/>
  <c r="K23" i="4"/>
  <c r="K22" i="4"/>
  <c r="K21" i="4"/>
  <c r="K20" i="4"/>
  <c r="K19" i="4"/>
  <c r="G11" i="2"/>
  <c r="G134" i="2"/>
  <c r="K131" i="2"/>
  <c r="G119" i="2"/>
  <c r="K139" i="2"/>
  <c r="K42" i="5" l="1"/>
  <c r="G11" i="5"/>
  <c r="K11" i="5" s="1"/>
  <c r="G12" i="5"/>
  <c r="K12" i="5" s="1"/>
  <c r="N21" i="3"/>
  <c r="K86" i="5"/>
  <c r="K110" i="4"/>
  <c r="K116" i="4" s="1"/>
  <c r="C170" i="4" s="1"/>
  <c r="K42" i="4"/>
  <c r="K141" i="5"/>
  <c r="K146" i="5" s="1"/>
  <c r="C172" i="5" s="1"/>
  <c r="K146" i="4"/>
  <c r="C172" i="4" s="1"/>
  <c r="G9" i="2"/>
  <c r="G10" i="2"/>
  <c r="K47" i="5"/>
  <c r="K48" i="5" s="1"/>
  <c r="C166" i="5" s="1"/>
  <c r="K101" i="5"/>
  <c r="K102" i="5" s="1"/>
  <c r="C169" i="5" s="1"/>
  <c r="K81" i="5"/>
  <c r="K87" i="5" s="1"/>
  <c r="C168" i="5" s="1"/>
  <c r="K110" i="5"/>
  <c r="K66" i="5"/>
  <c r="K115" i="5"/>
  <c r="K25" i="5"/>
  <c r="K31" i="5" s="1"/>
  <c r="K61" i="5"/>
  <c r="K81" i="4"/>
  <c r="K25" i="4"/>
  <c r="K31" i="4" s="1"/>
  <c r="K96" i="4"/>
  <c r="K102" i="4" s="1"/>
  <c r="C169" i="4" s="1"/>
  <c r="K47" i="4"/>
  <c r="K61" i="4"/>
  <c r="K67" i="4" s="1"/>
  <c r="C167" i="4" s="1"/>
  <c r="K86" i="4"/>
  <c r="G10" i="5"/>
  <c r="K10" i="5" s="1"/>
  <c r="G9" i="5"/>
  <c r="K134" i="4"/>
  <c r="G9" i="4"/>
  <c r="G10" i="4"/>
  <c r="I134" i="2"/>
  <c r="K67" i="5" l="1"/>
  <c r="C167" i="5" s="1"/>
  <c r="K87" i="4"/>
  <c r="C168" i="4" s="1"/>
  <c r="K48" i="4"/>
  <c r="C166" i="4" s="1"/>
  <c r="I13" i="4"/>
  <c r="M23" i="3" s="1"/>
  <c r="K9" i="2"/>
  <c r="I13" i="2"/>
  <c r="K116" i="5"/>
  <c r="K9" i="4"/>
  <c r="I13" i="5"/>
  <c r="G13" i="5"/>
  <c r="K9" i="5"/>
  <c r="K13" i="5" s="1"/>
  <c r="C165" i="5"/>
  <c r="C165" i="4"/>
  <c r="K11" i="4"/>
  <c r="K10" i="4"/>
  <c r="K13" i="4" s="1"/>
  <c r="G13" i="4"/>
  <c r="K119" i="4" s="1"/>
  <c r="N25" i="3" l="1"/>
  <c r="N26" i="3" s="1"/>
  <c r="M25" i="3"/>
  <c r="M26" i="3" s="1"/>
  <c r="M22" i="3"/>
  <c r="C170" i="5"/>
  <c r="N23" i="3"/>
  <c r="N22" i="3"/>
  <c r="K151" i="5"/>
  <c r="K150" i="5"/>
  <c r="G118" i="5"/>
  <c r="K119" i="5"/>
  <c r="K158" i="5"/>
  <c r="N36" i="3" s="1"/>
  <c r="K151" i="4"/>
  <c r="K150" i="4"/>
  <c r="K152" i="4" s="1"/>
  <c r="M31" i="3" s="1"/>
  <c r="M32" i="3" s="1"/>
  <c r="G118" i="4"/>
  <c r="K152" i="5" l="1"/>
  <c r="N31" i="3" s="1"/>
  <c r="N32" i="3" s="1"/>
  <c r="G124" i="5"/>
  <c r="K124" i="5" s="1"/>
  <c r="G120" i="5"/>
  <c r="E128" i="5" s="1"/>
  <c r="K128" i="5" s="1"/>
  <c r="K156" i="5"/>
  <c r="N34" i="3" s="1"/>
  <c r="C173" i="4"/>
  <c r="G124" i="4"/>
  <c r="K124" i="4" s="1"/>
  <c r="G120" i="4"/>
  <c r="E128" i="4" s="1"/>
  <c r="K128" i="4" s="1"/>
  <c r="K156" i="4"/>
  <c r="M34" i="3" s="1"/>
  <c r="K158" i="4"/>
  <c r="M36" i="3" s="1"/>
  <c r="C173" i="5" l="1"/>
  <c r="K129" i="5"/>
  <c r="K135" i="5" s="1"/>
  <c r="N28" i="3" s="1"/>
  <c r="K129" i="4"/>
  <c r="K135" i="4" s="1"/>
  <c r="M28" i="3" s="1"/>
  <c r="N29" i="3" l="1"/>
  <c r="N37" i="3" s="1"/>
  <c r="C171" i="5"/>
  <c r="K153" i="5"/>
  <c r="K157" i="5" s="1"/>
  <c r="M29" i="3"/>
  <c r="M35" i="3" s="1"/>
  <c r="K153" i="4"/>
  <c r="K157" i="4" s="1"/>
  <c r="C171" i="4"/>
  <c r="K155" i="5" l="1"/>
  <c r="K160" i="5" s="1"/>
  <c r="N35" i="3"/>
  <c r="K155" i="4"/>
  <c r="K160" i="4" s="1"/>
  <c r="K143" i="2"/>
  <c r="K140" i="2"/>
  <c r="G101" i="2"/>
  <c r="I101" i="2" s="1"/>
  <c r="G145" i="2"/>
  <c r="I145" i="2" s="1"/>
  <c r="G66" i="2"/>
  <c r="I66" i="2" s="1"/>
  <c r="G61" i="2"/>
  <c r="K63" i="2"/>
  <c r="K132" i="2"/>
  <c r="G115" i="2"/>
  <c r="I115" i="2" s="1"/>
  <c r="G110" i="2"/>
  <c r="K114" i="2"/>
  <c r="K113" i="2"/>
  <c r="K112" i="2"/>
  <c r="L22" i="3" l="1"/>
  <c r="L23" i="3"/>
  <c r="K134" i="2"/>
  <c r="K100" i="2"/>
  <c r="K99" i="2"/>
  <c r="K98" i="2"/>
  <c r="K107" i="2"/>
  <c r="K108" i="2"/>
  <c r="K109" i="2"/>
  <c r="K95" i="2"/>
  <c r="K94" i="2"/>
  <c r="K91" i="2"/>
  <c r="K96" i="2" l="1"/>
  <c r="K101" i="2"/>
  <c r="K102" i="2" l="1"/>
  <c r="C169" i="2" s="1"/>
  <c r="K11" i="2" l="1"/>
  <c r="G13" i="2"/>
  <c r="G118" i="2" s="1"/>
  <c r="G81" i="2"/>
  <c r="K58" i="2"/>
  <c r="G42" i="2"/>
  <c r="G25" i="2"/>
  <c r="G47" i="2"/>
  <c r="I47" i="2" s="1"/>
  <c r="K59" i="2"/>
  <c r="K85" i="2"/>
  <c r="K84" i="2"/>
  <c r="K83" i="2"/>
  <c r="G86" i="2"/>
  <c r="I86" i="2" s="1"/>
  <c r="K79" i="2"/>
  <c r="K78" i="2"/>
  <c r="K60" i="2"/>
  <c r="K55" i="2"/>
  <c r="K56" i="2"/>
  <c r="K41" i="2"/>
  <c r="K39" i="2"/>
  <c r="K19" i="2"/>
  <c r="K35" i="2"/>
  <c r="K65" i="2"/>
  <c r="K64" i="2"/>
  <c r="K46" i="2"/>
  <c r="K45" i="2"/>
  <c r="K44" i="2"/>
  <c r="K28" i="2"/>
  <c r="K29" i="2"/>
  <c r="K27" i="2"/>
  <c r="K119" i="2" l="1"/>
  <c r="K86" i="2"/>
  <c r="K66" i="2"/>
  <c r="G30" i="2"/>
  <c r="I30" i="2" s="1"/>
  <c r="G120" i="2" l="1"/>
  <c r="E128" i="2" s="1"/>
  <c r="K128" i="2" s="1"/>
  <c r="G124" i="2"/>
  <c r="K124" i="2" s="1"/>
  <c r="K126" i="2"/>
  <c r="K125" i="2"/>
  <c r="K20" i="2"/>
  <c r="K106" i="2"/>
  <c r="K36" i="2" l="1"/>
  <c r="K37" i="2"/>
  <c r="K10" i="2"/>
  <c r="K13" i="2" s="1"/>
  <c r="K150" i="2" s="1"/>
  <c r="K71" i="2"/>
  <c r="K72" i="2"/>
  <c r="K73" i="2"/>
  <c r="K74" i="2"/>
  <c r="K75" i="2"/>
  <c r="K76" i="2"/>
  <c r="K53" i="2"/>
  <c r="K54" i="2"/>
  <c r="K52" i="2"/>
  <c r="K141" i="2" l="1"/>
  <c r="K151" i="2"/>
  <c r="K61" i="2"/>
  <c r="K81" i="2"/>
  <c r="K42" i="2"/>
  <c r="K145" i="2"/>
  <c r="K110" i="2"/>
  <c r="K115" i="2"/>
  <c r="K47" i="2"/>
  <c r="K146" i="2" l="1"/>
  <c r="K87" i="2"/>
  <c r="C168" i="2" s="1"/>
  <c r="K67" i="2"/>
  <c r="C167" i="2" s="1"/>
  <c r="K129" i="2"/>
  <c r="K152" i="2"/>
  <c r="K116" i="2"/>
  <c r="C170" i="2" s="1"/>
  <c r="K48" i="2"/>
  <c r="C166" i="2" s="1"/>
  <c r="K22" i="2"/>
  <c r="K21" i="2"/>
  <c r="K23" i="2"/>
  <c r="K24" i="2"/>
  <c r="C172" i="2" l="1"/>
  <c r="K158" i="2"/>
  <c r="L36" i="3" s="1"/>
  <c r="C173" i="2"/>
  <c r="L31" i="3"/>
  <c r="L32" i="3" s="1"/>
  <c r="K135" i="2"/>
  <c r="K30" i="2"/>
  <c r="K25" i="2"/>
  <c r="C171" i="2" l="1"/>
  <c r="L28" i="3"/>
  <c r="L29" i="3" s="1"/>
  <c r="K31" i="2"/>
  <c r="K153" i="2" s="1"/>
  <c r="K157" i="2" s="1"/>
  <c r="L25" i="3" l="1"/>
  <c r="L26" i="3" s="1"/>
  <c r="C165" i="2"/>
  <c r="K156" i="2"/>
  <c r="L34" i="3" s="1"/>
  <c r="K155" i="2" l="1"/>
  <c r="K160" i="2" s="1"/>
  <c r="L35" i="3"/>
  <c r="L37" i="3"/>
  <c r="M37" i="3"/>
</calcChain>
</file>

<file path=xl/sharedStrings.xml><?xml version="1.0" encoding="utf-8"?>
<sst xmlns="http://schemas.openxmlformats.org/spreadsheetml/2006/main" count="782" uniqueCount="231">
  <si>
    <t xml:space="preserve">QTY </t>
  </si>
  <si>
    <t xml:space="preserve">TOTAL </t>
  </si>
  <si>
    <t>PRICE</t>
  </si>
  <si>
    <t>Crop Protection</t>
  </si>
  <si>
    <t>Harvesting</t>
  </si>
  <si>
    <t>Cartage</t>
  </si>
  <si>
    <t>RATE</t>
  </si>
  <si>
    <t>COST</t>
  </si>
  <si>
    <t>Seed Option 1</t>
  </si>
  <si>
    <t>Seed Option 2</t>
  </si>
  <si>
    <t>Seed Option 3</t>
  </si>
  <si>
    <t>Seed Option 4</t>
  </si>
  <si>
    <t>What's it going to cost to produce?</t>
  </si>
  <si>
    <t>What's it going to cost to harvest?</t>
  </si>
  <si>
    <t>What's it going to cost to get to market?</t>
  </si>
  <si>
    <t xml:space="preserve">What am I likely to get at market? </t>
  </si>
  <si>
    <t>Ripping</t>
  </si>
  <si>
    <t>Discing</t>
  </si>
  <si>
    <t>Cultivation</t>
  </si>
  <si>
    <t>Rotary Hoeing &amp; Bed Forming</t>
  </si>
  <si>
    <t>Other 1</t>
  </si>
  <si>
    <t xml:space="preserve">Farm Labour </t>
  </si>
  <si>
    <t>Product 1</t>
  </si>
  <si>
    <t>Product 2</t>
  </si>
  <si>
    <t>Product 3</t>
  </si>
  <si>
    <t>Product 4</t>
  </si>
  <si>
    <t>Product 5</t>
  </si>
  <si>
    <t>Product 6</t>
  </si>
  <si>
    <t>Product 7</t>
  </si>
  <si>
    <t>Herbicide 1</t>
  </si>
  <si>
    <t>Herbicide 2</t>
  </si>
  <si>
    <t>Herbicide 3</t>
  </si>
  <si>
    <t>Herbicide 4</t>
  </si>
  <si>
    <t>Herbicide 5</t>
  </si>
  <si>
    <t>Herbicide 6</t>
  </si>
  <si>
    <t>Insecticide 1</t>
  </si>
  <si>
    <t>Insecticide 2</t>
  </si>
  <si>
    <t>Insecticide 3</t>
  </si>
  <si>
    <t>Insecticide 4</t>
  </si>
  <si>
    <t>Insecticide 5</t>
  </si>
  <si>
    <t>Insecticide 6</t>
  </si>
  <si>
    <t>Fungicide 1</t>
  </si>
  <si>
    <t>Fungicide 2</t>
  </si>
  <si>
    <t>Fungicide 3</t>
  </si>
  <si>
    <t>Beneficial insect purchases</t>
  </si>
  <si>
    <t>Packaging: Cartons (X Size)</t>
  </si>
  <si>
    <t>Packaging: Cartons (XX Size)</t>
  </si>
  <si>
    <t xml:space="preserve">Contractor </t>
  </si>
  <si>
    <t>Total Variable Costs ($/ha)</t>
  </si>
  <si>
    <t xml:space="preserve">Gross Margin ($/ha): </t>
  </si>
  <si>
    <t xml:space="preserve">Crop Type: </t>
  </si>
  <si>
    <t xml:space="preserve">Production area (ha) </t>
  </si>
  <si>
    <t xml:space="preserve">Contract Labour </t>
  </si>
  <si>
    <t xml:space="preserve">Planting </t>
  </si>
  <si>
    <t>hrs/ha</t>
  </si>
  <si>
    <t>Pack Size (units/ pack)</t>
  </si>
  <si>
    <t>Labour</t>
  </si>
  <si>
    <t>$/hr</t>
  </si>
  <si>
    <t>$/ha</t>
  </si>
  <si>
    <t>$/hr/worker</t>
  </si>
  <si>
    <t>Seedling Option 1</t>
  </si>
  <si>
    <t>Seedling Option 2</t>
  </si>
  <si>
    <t>Product 8</t>
  </si>
  <si>
    <t xml:space="preserve">Nutrition </t>
  </si>
  <si>
    <t>TOTAL INCOME ($/ha)</t>
  </si>
  <si>
    <t xml:space="preserve">Bed Preparation </t>
  </si>
  <si>
    <t xml:space="preserve">Irrigation </t>
  </si>
  <si>
    <t>$/day</t>
  </si>
  <si>
    <t>Target yield/ha</t>
  </si>
  <si>
    <t>Processing</t>
  </si>
  <si>
    <t>Field Machinery 1</t>
  </si>
  <si>
    <t>Field Machinery 2</t>
  </si>
  <si>
    <t xml:space="preserve">Processing </t>
  </si>
  <si>
    <t>Cartage Machinery 1</t>
  </si>
  <si>
    <t>Cartage Machinery 2</t>
  </si>
  <si>
    <t>Packaging: Bin Hire (X Size)</t>
  </si>
  <si>
    <t>Packaging: Bin Hire (XX Size)</t>
  </si>
  <si>
    <t>Packaging: Bags (X Size)</t>
  </si>
  <si>
    <t>Packaging: Bags (XX Size)</t>
  </si>
  <si>
    <t>How much will go into each package (Bin, carton or bag)?</t>
  </si>
  <si>
    <t xml:space="preserve">How many packages will therefore be produced? </t>
  </si>
  <si>
    <t>Remember your estimated target yield (Kg or unit)!</t>
  </si>
  <si>
    <t>hrs/worker</t>
  </si>
  <si>
    <t>Forklift (out)</t>
  </si>
  <si>
    <t>Forklift (in)</t>
  </si>
  <si>
    <t>Washing machinery</t>
  </si>
  <si>
    <t>Irrigated days for crop</t>
  </si>
  <si>
    <t xml:space="preserve">Estimated income from crop </t>
  </si>
  <si>
    <t>Forecast variable costs for this crop</t>
  </si>
  <si>
    <t>INCOME $/ha</t>
  </si>
  <si>
    <t>Inputs</t>
  </si>
  <si>
    <t>no. applications</t>
  </si>
  <si>
    <t>product $/kg or $/L</t>
  </si>
  <si>
    <t>rate kg/ha or L/ha</t>
  </si>
  <si>
    <t>no. operations</t>
  </si>
  <si>
    <t>no. workers for field</t>
  </si>
  <si>
    <t>Machinery operations</t>
  </si>
  <si>
    <t>Machinery operations (hrs/ha)</t>
  </si>
  <si>
    <t>Spreading</t>
  </si>
  <si>
    <t>Fertilizer drill</t>
  </si>
  <si>
    <t>Seedling planter</t>
  </si>
  <si>
    <t>Seed planter</t>
  </si>
  <si>
    <t>rate / ha</t>
  </si>
  <si>
    <t>Operation</t>
  </si>
  <si>
    <t>Boom spray</t>
  </si>
  <si>
    <t>Fertigation</t>
  </si>
  <si>
    <t>Labour Units / field</t>
  </si>
  <si>
    <t>Labour hours/field</t>
  </si>
  <si>
    <t>Total Crop Protection Inputs/Machinery</t>
  </si>
  <si>
    <t>Total Crop Protection Labour</t>
  </si>
  <si>
    <t>Total Nutrition Inputs/Machinery</t>
  </si>
  <si>
    <t>Total Nutrition Labour</t>
  </si>
  <si>
    <t>TOTAL NUTRITION ($/ha)</t>
  </si>
  <si>
    <t>Total Planting Labour</t>
  </si>
  <si>
    <t>Total Planting Inputs/Machinery</t>
  </si>
  <si>
    <t>Total Bed Prep Labour</t>
  </si>
  <si>
    <t>Total Bed Prep Machinery</t>
  </si>
  <si>
    <t>TOTAL BED PREP ($/ha)</t>
  </si>
  <si>
    <t>TOTAL PLANTING ($/ha)</t>
  </si>
  <si>
    <t>TOTAL CROP PROTECTION ($/ha)</t>
  </si>
  <si>
    <t>Applied water</t>
  </si>
  <si>
    <t>Pumping maintenance</t>
  </si>
  <si>
    <t>Pumping power</t>
  </si>
  <si>
    <t>TOTAL IRRIGATION ($/ha)</t>
  </si>
  <si>
    <t>ML/day</t>
  </si>
  <si>
    <t>kWh/day</t>
  </si>
  <si>
    <t>Total Irrigation inputs</t>
  </si>
  <si>
    <t>Total Irrigation Labour</t>
  </si>
  <si>
    <t>Total Harvesting Labour</t>
  </si>
  <si>
    <t>Total Harvesting Machinery</t>
  </si>
  <si>
    <t>Units processed/hr</t>
  </si>
  <si>
    <t>Hours of operation</t>
  </si>
  <si>
    <t>Machinery</t>
  </si>
  <si>
    <t>Consumables</t>
  </si>
  <si>
    <t>no. required</t>
  </si>
  <si>
    <t>$/unit</t>
  </si>
  <si>
    <t>$/unit of package</t>
  </si>
  <si>
    <t>no. workers for crop</t>
  </si>
  <si>
    <t>hrs or km</t>
  </si>
  <si>
    <t>$/hr or $/km</t>
  </si>
  <si>
    <t>Total Processing Machinery</t>
  </si>
  <si>
    <t>Total Processing Labour</t>
  </si>
  <si>
    <t>Commission</t>
  </si>
  <si>
    <t>Levies (EPPR, PHA, R&amp;D)</t>
  </si>
  <si>
    <t>Rate (% of sales value)</t>
  </si>
  <si>
    <t>TOTAL HARVESTING ($/ha)</t>
  </si>
  <si>
    <t>TOTAL PROCESSING ($/ha)</t>
  </si>
  <si>
    <t>TOTAL MACHINERY HOURS per field</t>
  </si>
  <si>
    <t>TOTAL LABOUR HOURS per field</t>
  </si>
  <si>
    <t>TOTAL CARTAGE ($/ha)</t>
  </si>
  <si>
    <t>TOTAL LABOUR HOURS</t>
  </si>
  <si>
    <t>Total Cartage Machinery</t>
  </si>
  <si>
    <t>Total Cartage Labour</t>
  </si>
  <si>
    <t>Own truck</t>
  </si>
  <si>
    <t>Contracted truck (inc labour)</t>
  </si>
  <si>
    <t xml:space="preserve">Gross Margin ($/ML): </t>
  </si>
  <si>
    <t>Water applied (ML/ha)</t>
  </si>
  <si>
    <t>Labour (including crop consultant)</t>
  </si>
  <si>
    <t>Av. Price</t>
  </si>
  <si>
    <t>TOTAL OTHER ($/ha)</t>
  </si>
  <si>
    <t>Target field production (Kg or unit)</t>
  </si>
  <si>
    <t>Av. $/hr</t>
  </si>
  <si>
    <t>Planting inputs</t>
  </si>
  <si>
    <t>Nutrition inputs</t>
  </si>
  <si>
    <t>Irrigation inputs</t>
  </si>
  <si>
    <t>Crop Protection inputs</t>
  </si>
  <si>
    <t>Other 2</t>
  </si>
  <si>
    <t>Other 3</t>
  </si>
  <si>
    <t>Other 4</t>
  </si>
  <si>
    <t>Other 5</t>
  </si>
  <si>
    <t>Full loads required</t>
  </si>
  <si>
    <t>FIELD PRODUCTION</t>
  </si>
  <si>
    <t>Total harvest and processing costs</t>
  </si>
  <si>
    <t>Total field production costs at current yield</t>
  </si>
  <si>
    <t>Yield per hectare</t>
  </si>
  <si>
    <t>Breakeven average price to cover field production costs $/unit (including commission and levies)</t>
  </si>
  <si>
    <t>Breakeven average price to cover harvest and processing costs $/unit (including commission and levies)</t>
  </si>
  <si>
    <t>Total transport commission and levies</t>
  </si>
  <si>
    <t>Approx. breakeven yield (units/ha) to meet total production costs</t>
  </si>
  <si>
    <t>Approx. breakeven yield (units/ha) to meet harvest and market costs</t>
  </si>
  <si>
    <t>Approx. breakeven price (average $/unit) to meet total production costs</t>
  </si>
  <si>
    <t>Approx. breakeven price (average $/unit) to meet harvest and market costs (target yield)</t>
  </si>
  <si>
    <t>Approx. breakeven price (average $/unit) to meet total production costs (target yield)</t>
  </si>
  <si>
    <t>Approx. breakeven yield (units/ha) to meet total production costs (target price)</t>
  </si>
  <si>
    <t>Approx. breakeven yield (units/ha) to meet harvest and market costs (target price) #</t>
  </si>
  <si>
    <t xml:space="preserve">What is the purpose of this budgeting tool? </t>
  </si>
  <si>
    <t xml:space="preserve">How to use this budgeting tool? </t>
  </si>
  <si>
    <t>Key results</t>
  </si>
  <si>
    <t>Metric</t>
  </si>
  <si>
    <t>Less commission and levies ($/unit)</t>
  </si>
  <si>
    <t xml:space="preserve">Average price </t>
  </si>
  <si>
    <t>Units/ha</t>
  </si>
  <si>
    <t>Unit</t>
  </si>
  <si>
    <t>What are the approximate breakeven values? ^^</t>
  </si>
  <si>
    <t>Cost summary (for graph on introduction page)</t>
  </si>
  <si>
    <t>Commision and levies</t>
  </si>
  <si>
    <t>Crop 1</t>
  </si>
  <si>
    <t>Crop 2</t>
  </si>
  <si>
    <t>Values</t>
  </si>
  <si>
    <t># In the event of late season damage, it may still be worthwhile harvesting and selling product even if field production costs cannot be covered. As long as the harvest and marketing costs are covered, then the marginal benefit (profit) would still be positive.</t>
  </si>
  <si>
    <t>^^ Breakeven values are approximate as some yield based costs (such as labour and transport) require manual alteration with different yields so the exact value cannot be automatically estimated.</t>
  </si>
  <si>
    <t>Other</t>
  </si>
  <si>
    <t xml:space="preserve">Automatically calculated using previous input information </t>
  </si>
  <si>
    <t>% OF CROP</t>
  </si>
  <si>
    <t xml:space="preserve">Drop-down options but can also be inputted </t>
  </si>
  <si>
    <t xml:space="preserve">Requires grower own numbers from experience knowledge, farm books or recent invoices.  </t>
  </si>
  <si>
    <t>Category 1</t>
  </si>
  <si>
    <t>Category 2</t>
  </si>
  <si>
    <t>Category 3</t>
  </si>
  <si>
    <t>$/plant or $/kg seed</t>
  </si>
  <si>
    <t>Crop 3</t>
  </si>
  <si>
    <t xml:space="preserve">The Crop Gross Margin Budget Tool has been developed as an information-only guide to support growers in their decision-making, especially after extreme weather events, when assessment of current crop management and following crop options is needed to aid in short and longer-term recovery.  This tool allows growers to work with their farm advisors to input their relevant farm information to compare possible scenario outcomes.                                                                                                                                                                                                                 A gross margin budget represents the difference between gross income and the variable costs of producing the crop. They do not include risk but can be used to compare scenarios to understand risk implications. Gross margin budgets do not typically include permanent labour, but in this tool it is included as a crop input to understand the implications of labour use.  While labour can be included in this budget, the focus on a crop/enterprise level means farm level overhead costs (such as machinery depreciation and interest payments) are not included in gross margin budgets, so they do not calculate farm profit. Operations will vary from field to field, and between farms and regions. These budgets provide an indication only and vegetable farmers are advised to tailor their own budgets to the requirements of individual crops and blocks. </t>
  </si>
  <si>
    <t xml:space="preserve">NSW Vegetable Crops Gross Margin Budget Tool </t>
  </si>
  <si>
    <t xml:space="preserve">Farm Employed Labour </t>
  </si>
  <si>
    <t>TOTAL MACHINERY HOURS per field must equal labour hours below</t>
  </si>
  <si>
    <t>TOTAL LABOUR HOURS per field must equal machinery hours above</t>
  </si>
  <si>
    <t>Machinery Operation</t>
  </si>
  <si>
    <t>Product Inputs</t>
  </si>
  <si>
    <t>Machinery Labour</t>
  </si>
  <si>
    <t xml:space="preserve">TOTAL MACHINERY HOURS per field </t>
  </si>
  <si>
    <t xml:space="preserve">TOTAL LABOUR HOURS per field </t>
  </si>
  <si>
    <t>Machinery Applications</t>
  </si>
  <si>
    <t>Applications</t>
  </si>
  <si>
    <t>Consultant</t>
  </si>
  <si>
    <t>hrs/worker or consultant</t>
  </si>
  <si>
    <t>Although funding for this product has been provided by both Australian and NSW governments, the material contained herein does not necessarily represent the views of either government.</t>
  </si>
  <si>
    <r>
      <t xml:space="preserve">Disclaimer: </t>
    </r>
    <r>
      <rPr>
        <i/>
        <sz val="11"/>
        <color theme="1"/>
        <rFont val="Aptos Narrow"/>
        <family val="2"/>
        <scheme val="minor"/>
      </rPr>
      <t xml:space="preserve">This product has been prepared by the Building Biosecurity Capacity and Resilience within the NSW Vegetable Industry project as an information-only source. The organisations involved make no statements, representations, guarantees or warranties about the accuracy or completeness of, and you should not rely on, any information contained in this product. Any reference to specific organisation, product or service does not constitute or imply its endorsement or recommendation by the organisations involved in development or support. To the fullest extent permitted by law, AUSVEG and the organisations involved in development expressly disclaim all responsibility and all liability (including, without limitation, liability in negligence) for all expenses, losses, damages whatsoever (including without limitation to any direct, indirect, special consequential, punitive or incidental damages or damages for loss of use, profits, data or other intangibles, damage to goodwill or reputation and whether such damages were foreseeable or arise in contract, tort equity, restitution, by statute, at common law or otherwise) and costs you might incur as a result of the information being inaccurate in any way, and for any reason. </t>
    </r>
  </si>
  <si>
    <r>
      <t xml:space="preserve">This tool was prepared under the </t>
    </r>
    <r>
      <rPr>
        <b/>
        <sz val="10"/>
        <color theme="1"/>
        <rFont val="Aptos"/>
        <family val="2"/>
      </rPr>
      <t>Building Biosecurity Capacity and Resilience within the NSW Vegetable Industry</t>
    </r>
    <r>
      <rPr>
        <sz val="10"/>
        <color theme="1"/>
        <rFont val="Aptos"/>
        <family val="2"/>
      </rPr>
      <t xml:space="preserve"> project funded under the Storm and Flood Industry Recovery program,  jointly funded by the Australian and NSW governments and supported by AUSVEG. The tool was developed by ICD Project Services, AgEcon, with trial and feedback provided by representatives of Ace Ohlsson Pty Ltd and agronomists of the Sydney Basin vegetable growing region.</t>
    </r>
  </si>
  <si>
    <t>PRICE $/unit</t>
  </si>
  <si>
    <t>Target yield/ha (Kg or unit)</t>
  </si>
  <si>
    <t>Version January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</si>
</sst>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0.0"/>
    <numFmt numFmtId="165" formatCode="0.0"/>
    <numFmt numFmtId="166" formatCode="_-* #,##0_-;\-* #,##0_-;_-* &quot;-&quot;??_-;_-@_-"/>
    <numFmt numFmtId="167" formatCode="#,##0_ ;[Red]\-#,##0\ "/>
    <numFmt numFmtId="168" formatCode="#,##0.0_ ;[Red]\-#,##0.0\ "/>
  </numFmts>
  <fonts count="23" x14ac:knownFonts="1">
    <font>
      <sz val="11"/>
      <color theme="1"/>
      <name val="Aptos Narrow"/>
      <family val="2"/>
      <scheme val="minor"/>
    </font>
    <font>
      <b/>
      <sz val="11"/>
      <color theme="1"/>
      <name val="Aptos Narrow"/>
      <family val="2"/>
      <scheme val="minor"/>
    </font>
    <font>
      <b/>
      <sz val="12"/>
      <color theme="1"/>
      <name val="Aptos Narrow"/>
      <family val="2"/>
      <scheme val="minor"/>
    </font>
    <font>
      <sz val="8"/>
      <name val="Aptos Narrow"/>
      <family val="2"/>
      <scheme val="minor"/>
    </font>
    <font>
      <sz val="11"/>
      <name val="Aptos Narrow"/>
      <family val="2"/>
      <scheme val="minor"/>
    </font>
    <font>
      <b/>
      <sz val="11"/>
      <name val="Aptos Narrow"/>
      <family val="2"/>
      <scheme val="minor"/>
    </font>
    <font>
      <b/>
      <sz val="14"/>
      <color theme="1"/>
      <name val="Aptos Narrow"/>
      <family val="2"/>
      <scheme val="minor"/>
    </font>
    <font>
      <b/>
      <sz val="11"/>
      <color rgb="FF0070C0"/>
      <name val="Aptos Narrow"/>
      <family val="2"/>
      <scheme val="minor"/>
    </font>
    <font>
      <b/>
      <sz val="14"/>
      <color theme="9"/>
      <name val="Aptos Narrow"/>
      <family val="2"/>
      <scheme val="minor"/>
    </font>
    <font>
      <sz val="11"/>
      <color theme="1"/>
      <name val="Aptos Narrow"/>
      <family val="2"/>
      <scheme val="minor"/>
    </font>
    <font>
      <b/>
      <sz val="20"/>
      <color theme="1"/>
      <name val="Aptos Narrow"/>
      <family val="2"/>
      <scheme val="minor"/>
    </font>
    <font>
      <b/>
      <sz val="20"/>
      <color theme="9"/>
      <name val="Aptos Narrow"/>
      <family val="2"/>
      <scheme val="minor"/>
    </font>
    <font>
      <b/>
      <sz val="20"/>
      <name val="Aptos Narrow"/>
      <family val="2"/>
      <scheme val="minor"/>
    </font>
    <font>
      <b/>
      <sz val="12"/>
      <color theme="9"/>
      <name val="Aptos Narrow"/>
      <family val="2"/>
      <scheme val="minor"/>
    </font>
    <font>
      <b/>
      <sz val="12"/>
      <name val="Aptos Narrow"/>
      <family val="2"/>
      <scheme val="minor"/>
    </font>
    <font>
      <b/>
      <sz val="12"/>
      <color rgb="FF0070C0"/>
      <name val="Aptos Narrow"/>
      <family val="2"/>
      <scheme val="minor"/>
    </font>
    <font>
      <sz val="10"/>
      <color theme="1"/>
      <name val="Aptos"/>
      <family val="2"/>
    </font>
    <font>
      <b/>
      <sz val="10"/>
      <color theme="1"/>
      <name val="Aptos"/>
      <family val="2"/>
    </font>
    <font>
      <sz val="10"/>
      <color theme="1"/>
      <name val="Aptos Narrow"/>
      <family val="2"/>
      <scheme val="minor"/>
    </font>
    <font>
      <sz val="11"/>
      <color theme="1"/>
      <name val="Aptos"/>
      <family val="2"/>
    </font>
    <font>
      <i/>
      <sz val="11"/>
      <color theme="1"/>
      <name val="Aptos Narrow"/>
      <family val="2"/>
      <scheme val="minor"/>
    </font>
    <font>
      <b/>
      <sz val="10"/>
      <color theme="1"/>
      <name val="Aptos Narrow"/>
      <family val="2"/>
      <scheme val="minor"/>
    </font>
    <font>
      <sz val="12"/>
      <color theme="1"/>
      <name val="Aptos Narrow"/>
      <family val="2"/>
      <scheme val="minor"/>
    </font>
  </fonts>
  <fills count="17">
    <fill>
      <patternFill patternType="none"/>
    </fill>
    <fill>
      <patternFill patternType="gray125"/>
    </fill>
    <fill>
      <patternFill patternType="solid">
        <fgColor theme="9" tint="0.39997558519241921"/>
        <bgColor indexed="64"/>
      </patternFill>
    </fill>
    <fill>
      <patternFill patternType="solid">
        <fgColor theme="5"/>
        <bgColor indexed="64"/>
      </patternFill>
    </fill>
    <fill>
      <patternFill patternType="solid">
        <fgColor theme="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0"/>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rgb="FF94DCF8"/>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theme="7" tint="0.39997558519241921"/>
        <bgColor indexed="64"/>
      </patternFill>
    </fill>
  </fills>
  <borders count="25">
    <border>
      <left/>
      <right/>
      <top/>
      <bottom/>
      <diagonal/>
    </border>
    <border>
      <left/>
      <right/>
      <top style="thin">
        <color indexed="64"/>
      </top>
      <bottom style="thin">
        <color indexed="64"/>
      </bottom>
      <diagonal/>
    </border>
    <border>
      <left/>
      <right/>
      <top style="thin">
        <color indexed="64"/>
      </top>
      <bottom/>
      <diagonal/>
    </border>
    <border>
      <left/>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thick">
        <color indexed="64"/>
      </right>
      <top style="medium">
        <color indexed="64"/>
      </top>
      <bottom/>
      <diagonal/>
    </border>
    <border>
      <left/>
      <right style="thick">
        <color indexed="64"/>
      </right>
      <top/>
      <bottom/>
      <diagonal/>
    </border>
    <border>
      <left/>
      <right style="thick">
        <color indexed="64"/>
      </right>
      <top/>
      <bottom style="medium">
        <color indexed="64"/>
      </bottom>
      <diagonal/>
    </border>
    <border>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double">
        <color rgb="FF2CA343"/>
      </top>
      <bottom/>
      <diagonal/>
    </border>
  </borders>
  <cellStyleXfs count="3">
    <xf numFmtId="0" fontId="0" fillId="0" borderId="0"/>
    <xf numFmtId="43" fontId="9" fillId="0" borderId="0" applyFont="0" applyFill="0" applyBorder="0" applyAlignment="0" applyProtection="0"/>
    <xf numFmtId="9" fontId="9" fillId="0" borderId="0" applyFont="0" applyFill="0" applyBorder="0" applyAlignment="0" applyProtection="0"/>
  </cellStyleXfs>
  <cellXfs count="188">
    <xf numFmtId="0" fontId="0" fillId="0" borderId="0" xfId="0"/>
    <xf numFmtId="0" fontId="2" fillId="2" borderId="0" xfId="0" applyFont="1" applyFill="1"/>
    <xf numFmtId="0" fontId="0" fillId="2" borderId="0" xfId="0" applyFill="1"/>
    <xf numFmtId="0" fontId="2" fillId="3" borderId="0" xfId="0" applyFont="1" applyFill="1"/>
    <xf numFmtId="0" fontId="0" fillId="4" borderId="0" xfId="0" applyFill="1"/>
    <xf numFmtId="0" fontId="0" fillId="5" borderId="0" xfId="0" applyFill="1"/>
    <xf numFmtId="0" fontId="5" fillId="3" borderId="4" xfId="0" applyFont="1" applyFill="1" applyBorder="1" applyAlignment="1">
      <alignment horizontal="right"/>
    </xf>
    <xf numFmtId="0" fontId="0" fillId="7" borderId="1" xfId="0" applyFill="1" applyBorder="1"/>
    <xf numFmtId="0" fontId="0" fillId="7" borderId="1" xfId="0" applyFill="1" applyBorder="1" applyAlignment="1">
      <alignment horizontal="center"/>
    </xf>
    <xf numFmtId="0" fontId="1" fillId="2" borderId="0" xfId="0" applyFont="1" applyFill="1" applyAlignment="1">
      <alignment horizontal="right"/>
    </xf>
    <xf numFmtId="0" fontId="7" fillId="7" borderId="1" xfId="0" applyFont="1" applyFill="1" applyBorder="1"/>
    <xf numFmtId="0" fontId="0" fillId="5" borderId="0" xfId="0" applyFill="1" applyAlignment="1">
      <alignment horizontal="center" vertical="center"/>
    </xf>
    <xf numFmtId="0" fontId="0" fillId="8" borderId="7" xfId="0" applyFill="1" applyBorder="1"/>
    <xf numFmtId="0" fontId="0" fillId="8" borderId="8" xfId="0" applyFill="1" applyBorder="1"/>
    <xf numFmtId="0" fontId="0" fillId="8" borderId="9" xfId="0" applyFill="1" applyBorder="1"/>
    <xf numFmtId="0" fontId="1" fillId="8" borderId="8" xfId="0" applyFont="1" applyFill="1" applyBorder="1" applyAlignment="1">
      <alignment horizontal="center"/>
    </xf>
    <xf numFmtId="0" fontId="0" fillId="8" borderId="0" xfId="0" applyFill="1"/>
    <xf numFmtId="0" fontId="1" fillId="8" borderId="0" xfId="0" applyFont="1" applyFill="1" applyAlignment="1">
      <alignment horizontal="center"/>
    </xf>
    <xf numFmtId="0" fontId="1" fillId="8" borderId="7" xfId="0" applyFont="1" applyFill="1" applyBorder="1" applyAlignment="1">
      <alignment horizontal="center"/>
    </xf>
    <xf numFmtId="0" fontId="1" fillId="8" borderId="9" xfId="0" applyFont="1" applyFill="1" applyBorder="1" applyAlignment="1">
      <alignment horizontal="center"/>
    </xf>
    <xf numFmtId="0" fontId="0" fillId="9" borderId="0" xfId="0" applyFill="1"/>
    <xf numFmtId="0" fontId="1" fillId="8" borderId="0" xfId="0" applyFont="1" applyFill="1" applyAlignment="1">
      <alignment horizontal="left" vertical="center"/>
    </xf>
    <xf numFmtId="0" fontId="0" fillId="8" borderId="0" xfId="0" applyFill="1" applyAlignment="1">
      <alignment horizontal="center" vertical="center"/>
    </xf>
    <xf numFmtId="0" fontId="1" fillId="8" borderId="0" xfId="0" applyFont="1" applyFill="1"/>
    <xf numFmtId="0" fontId="1" fillId="8" borderId="0" xfId="0" applyFont="1" applyFill="1" applyAlignment="1">
      <alignment vertical="center"/>
    </xf>
    <xf numFmtId="0" fontId="2" fillId="8" borderId="0" xfId="0" applyFont="1" applyFill="1"/>
    <xf numFmtId="0" fontId="1" fillId="8" borderId="0" xfId="0" applyFont="1" applyFill="1" applyAlignment="1">
      <alignment horizontal="right"/>
    </xf>
    <xf numFmtId="0" fontId="0" fillId="8" borderId="1" xfId="0" applyFill="1" applyBorder="1"/>
    <xf numFmtId="0" fontId="0" fillId="8" borderId="2" xfId="0" applyFill="1" applyBorder="1"/>
    <xf numFmtId="0" fontId="0" fillId="8" borderId="2" xfId="0" applyFill="1" applyBorder="1" applyAlignment="1">
      <alignment horizontal="center"/>
    </xf>
    <xf numFmtId="0" fontId="5" fillId="8" borderId="2" xfId="0" applyFont="1" applyFill="1" applyBorder="1" applyAlignment="1">
      <alignment horizontal="right"/>
    </xf>
    <xf numFmtId="0" fontId="1" fillId="8" borderId="2" xfId="0" applyFont="1" applyFill="1" applyBorder="1"/>
    <xf numFmtId="0" fontId="0" fillId="8" borderId="2" xfId="0" applyFill="1" applyBorder="1" applyAlignment="1">
      <alignment horizontal="left"/>
    </xf>
    <xf numFmtId="0" fontId="0" fillId="8" borderId="2" xfId="0" applyFill="1" applyBorder="1" applyAlignment="1">
      <alignment horizontal="center" vertical="center"/>
    </xf>
    <xf numFmtId="0" fontId="5" fillId="8" borderId="2" xfId="0" applyFont="1" applyFill="1" applyBorder="1"/>
    <xf numFmtId="0" fontId="5" fillId="8" borderId="0" xfId="0" applyFont="1" applyFill="1"/>
    <xf numFmtId="0" fontId="1" fillId="8" borderId="3" xfId="0" applyFont="1" applyFill="1" applyBorder="1"/>
    <xf numFmtId="0" fontId="0" fillId="8" borderId="3" xfId="0" applyFill="1" applyBorder="1"/>
    <xf numFmtId="0" fontId="1" fillId="8" borderId="3" xfId="0" applyFont="1" applyFill="1" applyBorder="1" applyAlignment="1">
      <alignment horizontal="right"/>
    </xf>
    <xf numFmtId="0" fontId="5" fillId="8" borderId="3" xfId="0" applyFont="1" applyFill="1" applyBorder="1" applyAlignment="1">
      <alignment horizontal="right"/>
    </xf>
    <xf numFmtId="0" fontId="5" fillId="8" borderId="0" xfId="0" applyFont="1" applyFill="1" applyAlignment="1">
      <alignment horizontal="right"/>
    </xf>
    <xf numFmtId="0" fontId="5" fillId="8" borderId="1" xfId="0" applyFont="1" applyFill="1" applyBorder="1" applyAlignment="1">
      <alignment horizontal="right"/>
    </xf>
    <xf numFmtId="0" fontId="0" fillId="8" borderId="0" xfId="0" applyFill="1" applyAlignment="1">
      <alignment horizontal="center"/>
    </xf>
    <xf numFmtId="0" fontId="6" fillId="8" borderId="4" xfId="0" applyFont="1" applyFill="1" applyBorder="1"/>
    <xf numFmtId="0" fontId="0" fillId="8" borderId="6" xfId="0" applyFill="1" applyBorder="1"/>
    <xf numFmtId="0" fontId="0" fillId="8" borderId="0" xfId="0" applyFill="1" applyAlignment="1">
      <alignment horizontal="right"/>
    </xf>
    <xf numFmtId="0" fontId="0" fillId="8" borderId="0" xfId="0" applyFill="1" applyAlignment="1">
      <alignment horizontal="right" vertical="center"/>
    </xf>
    <xf numFmtId="164" fontId="5" fillId="8" borderId="2" xfId="0" applyNumberFormat="1" applyFont="1" applyFill="1" applyBorder="1" applyAlignment="1">
      <alignment horizontal="right"/>
    </xf>
    <xf numFmtId="0" fontId="4" fillId="8" borderId="2" xfId="0" applyFont="1" applyFill="1" applyBorder="1" applyAlignment="1">
      <alignment horizontal="right"/>
    </xf>
    <xf numFmtId="164" fontId="5" fillId="8" borderId="3" xfId="0" applyNumberFormat="1" applyFont="1" applyFill="1" applyBorder="1" applyAlignment="1">
      <alignment horizontal="right"/>
    </xf>
    <xf numFmtId="164" fontId="4" fillId="8" borderId="1" xfId="0" applyNumberFormat="1" applyFont="1" applyFill="1" applyBorder="1" applyAlignment="1">
      <alignment horizontal="right"/>
    </xf>
    <xf numFmtId="0" fontId="4" fillId="8" borderId="0" xfId="0" applyFont="1" applyFill="1" applyAlignment="1">
      <alignment horizontal="right"/>
    </xf>
    <xf numFmtId="164" fontId="5" fillId="8" borderId="1" xfId="0" applyNumberFormat="1" applyFont="1" applyFill="1" applyBorder="1" applyAlignment="1">
      <alignment horizontal="right"/>
    </xf>
    <xf numFmtId="164" fontId="5" fillId="8" borderId="3" xfId="0" applyNumberFormat="1" applyFont="1" applyFill="1" applyBorder="1" applyAlignment="1">
      <alignment horizontal="right" vertical="center"/>
    </xf>
    <xf numFmtId="3" fontId="6" fillId="8" borderId="5" xfId="0" applyNumberFormat="1" applyFont="1" applyFill="1" applyBorder="1" applyAlignment="1">
      <alignment horizontal="right"/>
    </xf>
    <xf numFmtId="0" fontId="0" fillId="10" borderId="0" xfId="0" applyFill="1" applyAlignment="1">
      <alignment horizontal="left" vertical="center"/>
    </xf>
    <xf numFmtId="0" fontId="0" fillId="10" borderId="0" xfId="0" applyFill="1"/>
    <xf numFmtId="164" fontId="4" fillId="6" borderId="0" xfId="0" applyNumberFormat="1" applyFont="1" applyFill="1" applyAlignment="1">
      <alignment horizontal="right"/>
    </xf>
    <xf numFmtId="3" fontId="1" fillId="2" borderId="0" xfId="0" applyNumberFormat="1" applyFont="1" applyFill="1" applyAlignment="1">
      <alignment horizontal="right"/>
    </xf>
    <xf numFmtId="3" fontId="4" fillId="6" borderId="0" xfId="0" applyNumberFormat="1" applyFont="1" applyFill="1" applyAlignment="1">
      <alignment horizontal="right"/>
    </xf>
    <xf numFmtId="0" fontId="0" fillId="5" borderId="0" xfId="0" applyFill="1" applyAlignment="1">
      <alignment horizontal="right" vertical="center"/>
    </xf>
    <xf numFmtId="2" fontId="0" fillId="10" borderId="0" xfId="0" applyNumberFormat="1" applyFill="1" applyAlignment="1">
      <alignment horizontal="right" vertical="center"/>
    </xf>
    <xf numFmtId="0" fontId="1" fillId="7" borderId="1" xfId="0" applyFont="1" applyFill="1" applyBorder="1" applyAlignment="1">
      <alignment horizontal="center"/>
    </xf>
    <xf numFmtId="0" fontId="1" fillId="7" borderId="1" xfId="0" applyFont="1" applyFill="1" applyBorder="1"/>
    <xf numFmtId="166" fontId="1" fillId="2" borderId="0" xfId="0" applyNumberFormat="1" applyFont="1" applyFill="1" applyAlignment="1">
      <alignment horizontal="center"/>
    </xf>
    <xf numFmtId="164" fontId="5" fillId="3" borderId="5" xfId="0" applyNumberFormat="1" applyFont="1" applyFill="1" applyBorder="1" applyAlignment="1">
      <alignment horizontal="right"/>
    </xf>
    <xf numFmtId="0" fontId="0" fillId="8" borderId="18" xfId="0" applyFill="1" applyBorder="1"/>
    <xf numFmtId="0" fontId="0" fillId="5" borderId="0" xfId="0" applyFill="1" applyAlignment="1">
      <alignment horizontal="right"/>
    </xf>
    <xf numFmtId="0" fontId="0" fillId="10" borderId="19" xfId="0" applyFill="1" applyBorder="1" applyAlignment="1">
      <alignment horizontal="left" vertical="center"/>
    </xf>
    <xf numFmtId="0" fontId="1" fillId="8" borderId="1" xfId="0" applyFont="1" applyFill="1" applyBorder="1" applyAlignment="1">
      <alignment horizontal="right"/>
    </xf>
    <xf numFmtId="2" fontId="1" fillId="8" borderId="3" xfId="0" applyNumberFormat="1" applyFont="1" applyFill="1" applyBorder="1"/>
    <xf numFmtId="2" fontId="1" fillId="8" borderId="1" xfId="0" applyNumberFormat="1" applyFont="1" applyFill="1" applyBorder="1"/>
    <xf numFmtId="0" fontId="0" fillId="10" borderId="0" xfId="0" applyFill="1" applyAlignment="1">
      <alignment horizontal="right" vertical="center"/>
    </xf>
    <xf numFmtId="4" fontId="0" fillId="5" borderId="0" xfId="0" applyNumberFormat="1" applyFill="1" applyAlignment="1">
      <alignment horizontal="right" vertical="center"/>
    </xf>
    <xf numFmtId="3" fontId="0" fillId="5" borderId="0" xfId="0" applyNumberFormat="1" applyFill="1"/>
    <xf numFmtId="2" fontId="0" fillId="0" borderId="0" xfId="0" applyNumberFormat="1"/>
    <xf numFmtId="0" fontId="1" fillId="5" borderId="0" xfId="0" applyFont="1" applyFill="1" applyAlignment="1">
      <alignment horizontal="right" vertical="center"/>
    </xf>
    <xf numFmtId="165" fontId="1" fillId="5" borderId="0" xfId="0" applyNumberFormat="1" applyFont="1" applyFill="1" applyAlignment="1">
      <alignment horizontal="right" vertical="center"/>
    </xf>
    <xf numFmtId="166" fontId="1" fillId="5" borderId="0" xfId="1" applyNumberFormat="1" applyFont="1" applyFill="1" applyAlignment="1">
      <alignment horizontal="right" vertical="center"/>
    </xf>
    <xf numFmtId="1" fontId="1" fillId="5" borderId="0" xfId="0" applyNumberFormat="1" applyFont="1" applyFill="1" applyAlignment="1">
      <alignment horizontal="right" vertical="center"/>
    </xf>
    <xf numFmtId="0" fontId="0" fillId="8" borderId="20" xfId="0" applyFill="1" applyBorder="1"/>
    <xf numFmtId="0" fontId="1" fillId="8" borderId="8" xfId="0" applyFont="1" applyFill="1" applyBorder="1" applyAlignment="1">
      <alignment horizontal="center" vertical="center"/>
    </xf>
    <xf numFmtId="0" fontId="5" fillId="11" borderId="10" xfId="0" applyFont="1" applyFill="1" applyBorder="1" applyAlignment="1">
      <alignment horizontal="left" vertical="center"/>
    </xf>
    <xf numFmtId="0" fontId="4" fillId="11" borderId="11" xfId="0" applyFont="1" applyFill="1" applyBorder="1"/>
    <xf numFmtId="0" fontId="0" fillId="11" borderId="11" xfId="0" applyFill="1" applyBorder="1"/>
    <xf numFmtId="0" fontId="5" fillId="11" borderId="11" xfId="0" applyFont="1" applyFill="1" applyBorder="1"/>
    <xf numFmtId="0" fontId="4" fillId="11" borderId="15" xfId="0" applyFont="1" applyFill="1" applyBorder="1"/>
    <xf numFmtId="0" fontId="5" fillId="11" borderId="12" xfId="0" applyFont="1" applyFill="1" applyBorder="1" applyAlignment="1">
      <alignment horizontal="left" vertical="center"/>
    </xf>
    <xf numFmtId="0" fontId="4" fillId="11" borderId="0" xfId="0" applyFont="1" applyFill="1"/>
    <xf numFmtId="0" fontId="0" fillId="11" borderId="0" xfId="0" applyFill="1"/>
    <xf numFmtId="0" fontId="1" fillId="11" borderId="0" xfId="0" applyFont="1" applyFill="1" applyAlignment="1">
      <alignment vertical="center"/>
    </xf>
    <xf numFmtId="0" fontId="5" fillId="11" borderId="13" xfId="0" applyFont="1" applyFill="1" applyBorder="1" applyAlignment="1">
      <alignment horizontal="left" vertical="center"/>
    </xf>
    <xf numFmtId="0" fontId="4" fillId="11" borderId="14" xfId="0" applyFont="1" applyFill="1" applyBorder="1"/>
    <xf numFmtId="0" fontId="0" fillId="11" borderId="14" xfId="0" applyFill="1" applyBorder="1"/>
    <xf numFmtId="0" fontId="5" fillId="11" borderId="14" xfId="0" applyFont="1" applyFill="1" applyBorder="1"/>
    <xf numFmtId="0" fontId="4" fillId="11" borderId="17" xfId="0" applyFont="1" applyFill="1" applyBorder="1"/>
    <xf numFmtId="3" fontId="8" fillId="11" borderId="11" xfId="0" applyNumberFormat="1" applyFont="1" applyFill="1" applyBorder="1" applyAlignment="1">
      <alignment horizontal="center" vertical="center"/>
    </xf>
    <xf numFmtId="3" fontId="8" fillId="11" borderId="0" xfId="0" applyNumberFormat="1" applyFont="1" applyFill="1" applyAlignment="1">
      <alignment horizontal="center" vertical="center"/>
    </xf>
    <xf numFmtId="3" fontId="8" fillId="11" borderId="14" xfId="0" applyNumberFormat="1" applyFont="1" applyFill="1" applyBorder="1" applyAlignment="1">
      <alignment horizontal="center" vertical="center"/>
    </xf>
    <xf numFmtId="3" fontId="1" fillId="8" borderId="0" xfId="0" applyNumberFormat="1" applyFont="1" applyFill="1"/>
    <xf numFmtId="3" fontId="0" fillId="8" borderId="0" xfId="0" applyNumberFormat="1" applyFill="1" applyAlignment="1">
      <alignment horizontal="center"/>
    </xf>
    <xf numFmtId="3" fontId="0" fillId="8" borderId="0" xfId="0" applyNumberFormat="1" applyFill="1"/>
    <xf numFmtId="3" fontId="1" fillId="8" borderId="0" xfId="0" applyNumberFormat="1" applyFont="1" applyFill="1" applyAlignment="1">
      <alignment horizontal="center"/>
    </xf>
    <xf numFmtId="10" fontId="0" fillId="5" borderId="0" xfId="2" applyNumberFormat="1" applyFont="1" applyFill="1"/>
    <xf numFmtId="10" fontId="0" fillId="5" borderId="0" xfId="0" applyNumberFormat="1" applyFill="1"/>
    <xf numFmtId="164" fontId="5" fillId="8" borderId="2" xfId="0" applyNumberFormat="1" applyFont="1" applyFill="1" applyBorder="1" applyAlignment="1">
      <alignment horizontal="right" vertical="center"/>
    </xf>
    <xf numFmtId="0" fontId="5" fillId="3" borderId="6" xfId="0" applyFont="1" applyFill="1" applyBorder="1" applyAlignment="1">
      <alignment horizontal="right"/>
    </xf>
    <xf numFmtId="2" fontId="0" fillId="5" borderId="0" xfId="0" applyNumberFormat="1" applyFill="1"/>
    <xf numFmtId="0" fontId="6" fillId="8" borderId="0" xfId="0" applyFont="1" applyFill="1"/>
    <xf numFmtId="3" fontId="6" fillId="8" borderId="0" xfId="0" applyNumberFormat="1" applyFont="1" applyFill="1" applyAlignment="1">
      <alignment horizontal="right"/>
    </xf>
    <xf numFmtId="43" fontId="0" fillId="8" borderId="0" xfId="0" applyNumberFormat="1" applyFill="1"/>
    <xf numFmtId="43" fontId="1" fillId="2" borderId="0" xfId="0" applyNumberFormat="1" applyFont="1" applyFill="1" applyAlignment="1">
      <alignment horizontal="right"/>
    </xf>
    <xf numFmtId="165" fontId="0" fillId="10" borderId="0" xfId="0" applyNumberFormat="1" applyFill="1" applyAlignment="1">
      <alignment horizontal="right" vertical="center"/>
    </xf>
    <xf numFmtId="165" fontId="1" fillId="8" borderId="3" xfId="0" applyNumberFormat="1" applyFont="1" applyFill="1" applyBorder="1"/>
    <xf numFmtId="165" fontId="0" fillId="8" borderId="0" xfId="0" applyNumberFormat="1" applyFill="1"/>
    <xf numFmtId="164" fontId="4" fillId="6" borderId="13" xfId="0" applyNumberFormat="1" applyFont="1" applyFill="1" applyBorder="1" applyAlignment="1">
      <alignment horizontal="right"/>
    </xf>
    <xf numFmtId="164" fontId="4" fillId="6" borderId="14" xfId="0" applyNumberFormat="1" applyFont="1" applyFill="1" applyBorder="1" applyAlignment="1">
      <alignment horizontal="right"/>
    </xf>
    <xf numFmtId="3" fontId="11" fillId="11" borderId="11" xfId="0" applyNumberFormat="1" applyFont="1" applyFill="1" applyBorder="1" applyAlignment="1">
      <alignment horizontal="left" vertical="center"/>
    </xf>
    <xf numFmtId="3" fontId="11" fillId="11" borderId="11" xfId="0" applyNumberFormat="1" applyFont="1" applyFill="1" applyBorder="1" applyAlignment="1">
      <alignment horizontal="center" vertical="center"/>
    </xf>
    <xf numFmtId="0" fontId="12" fillId="11" borderId="11" xfId="0" applyFont="1" applyFill="1" applyBorder="1"/>
    <xf numFmtId="3" fontId="11" fillId="11" borderId="21" xfId="0" applyNumberFormat="1" applyFont="1" applyFill="1" applyBorder="1" applyAlignment="1">
      <alignment horizontal="right" vertical="center"/>
    </xf>
    <xf numFmtId="3" fontId="13" fillId="11" borderId="0" xfId="0" applyNumberFormat="1" applyFont="1" applyFill="1" applyAlignment="1">
      <alignment horizontal="left" vertical="center"/>
    </xf>
    <xf numFmtId="3" fontId="13" fillId="11" borderId="0" xfId="0" applyNumberFormat="1" applyFont="1" applyFill="1" applyAlignment="1">
      <alignment horizontal="center" vertical="center"/>
    </xf>
    <xf numFmtId="0" fontId="14" fillId="11" borderId="0" xfId="0" applyFont="1" applyFill="1"/>
    <xf numFmtId="3" fontId="13" fillId="11" borderId="22" xfId="0" applyNumberFormat="1" applyFont="1" applyFill="1" applyBorder="1" applyAlignment="1">
      <alignment horizontal="right" vertical="center"/>
    </xf>
    <xf numFmtId="4" fontId="13" fillId="11" borderId="22" xfId="0" applyNumberFormat="1" applyFont="1" applyFill="1" applyBorder="1" applyAlignment="1">
      <alignment horizontal="right" vertical="center"/>
    </xf>
    <xf numFmtId="0" fontId="15" fillId="6" borderId="14" xfId="0" applyFont="1" applyFill="1" applyBorder="1"/>
    <xf numFmtId="164" fontId="15" fillId="6" borderId="23" xfId="0" applyNumberFormat="1" applyFont="1" applyFill="1" applyBorder="1"/>
    <xf numFmtId="164" fontId="4" fillId="6" borderId="12" xfId="0" applyNumberFormat="1" applyFont="1" applyFill="1" applyBorder="1" applyAlignment="1">
      <alignment horizontal="right"/>
    </xf>
    <xf numFmtId="0" fontId="15" fillId="6" borderId="0" xfId="0" applyFont="1" applyFill="1"/>
    <xf numFmtId="164" fontId="15" fillId="6" borderId="22" xfId="0" applyNumberFormat="1" applyFont="1" applyFill="1" applyBorder="1"/>
    <xf numFmtId="3" fontId="13" fillId="11" borderId="14" xfId="0" applyNumberFormat="1" applyFont="1" applyFill="1" applyBorder="1" applyAlignment="1">
      <alignment horizontal="left" vertical="center"/>
    </xf>
    <xf numFmtId="3" fontId="13" fillId="11" borderId="14" xfId="0" applyNumberFormat="1" applyFont="1" applyFill="1" applyBorder="1" applyAlignment="1">
      <alignment horizontal="center" vertical="center"/>
    </xf>
    <xf numFmtId="0" fontId="14" fillId="11" borderId="14" xfId="0" applyFont="1" applyFill="1" applyBorder="1"/>
    <xf numFmtId="3" fontId="13" fillId="11" borderId="23" xfId="0" applyNumberFormat="1" applyFont="1" applyFill="1" applyBorder="1" applyAlignment="1">
      <alignment horizontal="right" vertical="center"/>
    </xf>
    <xf numFmtId="3" fontId="0" fillId="5" borderId="0" xfId="0" applyNumberFormat="1" applyFill="1" applyAlignment="1">
      <alignment horizontal="right"/>
    </xf>
    <xf numFmtId="0" fontId="0" fillId="6" borderId="0" xfId="0" applyFill="1"/>
    <xf numFmtId="2" fontId="0" fillId="6" borderId="0" xfId="0" applyNumberFormat="1" applyFill="1"/>
    <xf numFmtId="0" fontId="10" fillId="6" borderId="0" xfId="0" applyFont="1" applyFill="1"/>
    <xf numFmtId="0" fontId="1" fillId="12" borderId="0" xfId="0" applyFont="1" applyFill="1"/>
    <xf numFmtId="3" fontId="0" fillId="6" borderId="0" xfId="0" applyNumberFormat="1" applyFill="1"/>
    <xf numFmtId="43" fontId="0" fillId="6" borderId="0" xfId="0" applyNumberFormat="1" applyFill="1"/>
    <xf numFmtId="3" fontId="0" fillId="9" borderId="0" xfId="0" applyNumberFormat="1" applyFill="1"/>
    <xf numFmtId="43" fontId="0" fillId="9" borderId="0" xfId="0" applyNumberFormat="1" applyFill="1"/>
    <xf numFmtId="2" fontId="0" fillId="9" borderId="0" xfId="0" applyNumberFormat="1" applyFill="1"/>
    <xf numFmtId="0" fontId="1" fillId="10" borderId="0" xfId="0" applyFont="1" applyFill="1"/>
    <xf numFmtId="0" fontId="10" fillId="6" borderId="0" xfId="0" applyFont="1" applyFill="1" applyAlignment="1">
      <alignment horizontal="left"/>
    </xf>
    <xf numFmtId="0" fontId="0" fillId="8" borderId="0" xfId="0" applyFill="1" applyAlignment="1">
      <alignment vertical="center" wrapText="1"/>
    </xf>
    <xf numFmtId="2" fontId="0" fillId="8" borderId="0" xfId="0" applyNumberFormat="1" applyFill="1"/>
    <xf numFmtId="0" fontId="2" fillId="6" borderId="0" xfId="0" applyFont="1" applyFill="1" applyAlignment="1">
      <alignment horizontal="left"/>
    </xf>
    <xf numFmtId="9" fontId="1" fillId="2" borderId="0" xfId="0" applyNumberFormat="1" applyFont="1" applyFill="1" applyAlignment="1">
      <alignment horizontal="center"/>
    </xf>
    <xf numFmtId="166" fontId="9" fillId="9" borderId="0" xfId="1" applyNumberFormat="1" applyFont="1" applyFill="1" applyAlignment="1">
      <alignment horizontal="center" vertical="center"/>
    </xf>
    <xf numFmtId="166" fontId="1" fillId="9" borderId="0" xfId="1" applyNumberFormat="1" applyFont="1" applyFill="1" applyAlignment="1">
      <alignment horizontal="right" vertical="center"/>
    </xf>
    <xf numFmtId="3" fontId="8" fillId="9" borderId="0" xfId="0" applyNumberFormat="1" applyFont="1" applyFill="1" applyAlignment="1">
      <alignment horizontal="center" vertical="center"/>
    </xf>
    <xf numFmtId="3" fontId="8" fillId="9" borderId="11" xfId="0" applyNumberFormat="1" applyFont="1" applyFill="1" applyBorder="1" applyAlignment="1">
      <alignment horizontal="center" vertical="center"/>
    </xf>
    <xf numFmtId="3" fontId="8" fillId="9" borderId="14" xfId="0" applyNumberFormat="1" applyFont="1" applyFill="1" applyBorder="1" applyAlignment="1">
      <alignment horizontal="center" vertical="center"/>
    </xf>
    <xf numFmtId="3" fontId="8" fillId="9" borderId="16" xfId="0" applyNumberFormat="1" applyFont="1" applyFill="1" applyBorder="1" applyAlignment="1">
      <alignment horizontal="center" vertical="center"/>
    </xf>
    <xf numFmtId="2" fontId="0" fillId="5" borderId="0" xfId="0" applyNumberFormat="1" applyFill="1" applyAlignment="1">
      <alignment horizontal="right" vertical="center"/>
    </xf>
    <xf numFmtId="4" fontId="0" fillId="9" borderId="0" xfId="0" applyNumberFormat="1" applyFill="1" applyAlignment="1">
      <alignment horizontal="right"/>
    </xf>
    <xf numFmtId="3" fontId="0" fillId="9" borderId="0" xfId="0" applyNumberFormat="1" applyFill="1" applyAlignment="1">
      <alignment horizontal="right"/>
    </xf>
    <xf numFmtId="9" fontId="0" fillId="5" borderId="0" xfId="0" applyNumberFormat="1" applyFill="1" applyAlignment="1">
      <alignment horizontal="right" vertical="center"/>
    </xf>
    <xf numFmtId="2" fontId="1" fillId="13" borderId="0" xfId="0" applyNumberFormat="1" applyFont="1" applyFill="1"/>
    <xf numFmtId="2" fontId="1" fillId="14" borderId="0" xfId="0" applyNumberFormat="1" applyFont="1" applyFill="1"/>
    <xf numFmtId="3" fontId="0" fillId="15" borderId="0" xfId="0" applyNumberFormat="1" applyFill="1"/>
    <xf numFmtId="43" fontId="0" fillId="15" borderId="0" xfId="0" applyNumberFormat="1" applyFill="1"/>
    <xf numFmtId="0" fontId="0" fillId="15" borderId="0" xfId="0" applyFill="1"/>
    <xf numFmtId="2" fontId="0" fillId="15" borderId="0" xfId="0" applyNumberFormat="1" applyFill="1"/>
    <xf numFmtId="0" fontId="0" fillId="8" borderId="24" xfId="0" applyFill="1" applyBorder="1"/>
    <xf numFmtId="0" fontId="18" fillId="8" borderId="0" xfId="0" applyFont="1" applyFill="1"/>
    <xf numFmtId="3" fontId="18" fillId="8" borderId="0" xfId="0" applyNumberFormat="1" applyFont="1" applyFill="1"/>
    <xf numFmtId="0" fontId="19" fillId="0" borderId="0" xfId="0" applyFont="1" applyAlignment="1">
      <alignment vertical="center"/>
    </xf>
    <xf numFmtId="0" fontId="21" fillId="2" borderId="0" xfId="0" applyFont="1" applyFill="1" applyAlignment="1">
      <alignment horizontal="right"/>
    </xf>
    <xf numFmtId="0" fontId="22" fillId="3" borderId="0" xfId="0" applyFont="1" applyFill="1"/>
    <xf numFmtId="0" fontId="2" fillId="3" borderId="0" xfId="0" applyFont="1" applyFill="1" applyAlignment="1">
      <alignment horizontal="center"/>
    </xf>
    <xf numFmtId="0" fontId="1" fillId="16" borderId="0" xfId="0" applyFont="1" applyFill="1"/>
    <xf numFmtId="0" fontId="1" fillId="16" borderId="0" xfId="0" applyFont="1" applyFill="1" applyAlignment="1">
      <alignment horizontal="center"/>
    </xf>
    <xf numFmtId="167" fontId="11" fillId="11" borderId="21" xfId="0" applyNumberFormat="1" applyFont="1" applyFill="1" applyBorder="1" applyAlignment="1">
      <alignment horizontal="right" vertical="center"/>
    </xf>
    <xf numFmtId="167" fontId="13" fillId="11" borderId="22" xfId="0" applyNumberFormat="1" applyFont="1" applyFill="1" applyBorder="1" applyAlignment="1">
      <alignment horizontal="right" vertical="center"/>
    </xf>
    <xf numFmtId="167" fontId="13" fillId="11" borderId="23" xfId="0" applyNumberFormat="1" applyFont="1" applyFill="1" applyBorder="1" applyAlignment="1">
      <alignment horizontal="right" vertical="center"/>
    </xf>
    <xf numFmtId="167" fontId="15" fillId="6" borderId="23" xfId="0" applyNumberFormat="1" applyFont="1" applyFill="1" applyBorder="1"/>
    <xf numFmtId="168" fontId="15" fillId="6" borderId="22" xfId="0" applyNumberFormat="1" applyFont="1" applyFill="1" applyBorder="1"/>
    <xf numFmtId="168" fontId="13" fillId="11" borderId="22" xfId="0" applyNumberFormat="1" applyFont="1" applyFill="1" applyBorder="1" applyAlignment="1">
      <alignment horizontal="right" vertical="center"/>
    </xf>
    <xf numFmtId="0" fontId="1" fillId="8" borderId="0" xfId="0" applyFont="1" applyFill="1" applyAlignment="1">
      <alignment horizontal="left" vertical="top" wrapText="1"/>
    </xf>
    <xf numFmtId="0" fontId="0" fillId="8" borderId="0" xfId="0" applyFill="1" applyAlignment="1">
      <alignment horizontal="left" vertical="top" wrapText="1"/>
    </xf>
    <xf numFmtId="0" fontId="1" fillId="10" borderId="0" xfId="0" applyFont="1" applyFill="1" applyAlignment="1">
      <alignment horizontal="center"/>
    </xf>
    <xf numFmtId="0" fontId="16" fillId="0" borderId="0" xfId="0" applyFont="1" applyAlignment="1">
      <alignment horizontal="left" vertical="top" wrapText="1"/>
    </xf>
    <xf numFmtId="0" fontId="0" fillId="8" borderId="0" xfId="0" applyFill="1" applyAlignment="1">
      <alignment horizontal="left" vertical="center" wrapText="1"/>
    </xf>
    <xf numFmtId="0" fontId="1" fillId="8" borderId="8" xfId="0" applyFont="1" applyFill="1" applyBorder="1" applyAlignment="1">
      <alignment horizontal="center" vertical="center"/>
    </xf>
  </cellXfs>
  <cellStyles count="3">
    <cellStyle name="Comma" xfId="1" builtinId="3"/>
    <cellStyle name="Normal" xfId="0" builtinId="0"/>
    <cellStyle name="Percent" xfId="2" builtinId="5"/>
  </cellStyles>
  <dxfs count="0"/>
  <tableStyles count="0" defaultTableStyle="TableStyleMedium2" defaultPivotStyle="PivotStyleLight16"/>
  <colors>
    <mruColors>
      <color rgb="FF2CA343"/>
      <color rgb="FF94DCF8"/>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b="1"/>
              <a:t>Crop budget comparison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25712651772187006"/>
          <c:y val="0.25720055124946356"/>
          <c:w val="0.68517700531336023"/>
          <c:h val="0.64756132104895558"/>
        </c:manualLayout>
      </c:layout>
      <c:barChart>
        <c:barDir val="bar"/>
        <c:grouping val="clustered"/>
        <c:varyColors val="0"/>
        <c:ser>
          <c:idx val="0"/>
          <c:order val="0"/>
          <c:tx>
            <c:v>Crop budget 1</c:v>
          </c:tx>
          <c:spPr>
            <a:solidFill>
              <a:schemeClr val="accent2">
                <a:lumMod val="40000"/>
                <a:lumOff val="60000"/>
              </a:schemeClr>
            </a:solidFill>
            <a:ln>
              <a:noFill/>
            </a:ln>
            <a:effectLst/>
          </c:spPr>
          <c:invertIfNegative val="0"/>
          <c:cat>
            <c:strRef>
              <c:f>'Crop 3 budget'!$B$165:$B$173</c:f>
              <c:strCache>
                <c:ptCount val="9"/>
                <c:pt idx="0">
                  <c:v>Bed Preparation </c:v>
                </c:pt>
                <c:pt idx="1">
                  <c:v>Planting </c:v>
                </c:pt>
                <c:pt idx="2">
                  <c:v>Nutrition </c:v>
                </c:pt>
                <c:pt idx="3">
                  <c:v>Crop Protection</c:v>
                </c:pt>
                <c:pt idx="4">
                  <c:v>Irrigation </c:v>
                </c:pt>
                <c:pt idx="5">
                  <c:v>Harvesting</c:v>
                </c:pt>
                <c:pt idx="6">
                  <c:v>Processing </c:v>
                </c:pt>
                <c:pt idx="7">
                  <c:v>Cartage</c:v>
                </c:pt>
                <c:pt idx="8">
                  <c:v>Commision and levies</c:v>
                </c:pt>
              </c:strCache>
            </c:strRef>
          </c:cat>
          <c:val>
            <c:numRef>
              <c:f>'Crop 1 budget'!$C$165:$C$173</c:f>
              <c:numCache>
                <c:formatCode>#,##0</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F236-41E0-AC4B-7ED1D54BC72A}"/>
            </c:ext>
          </c:extLst>
        </c:ser>
        <c:ser>
          <c:idx val="1"/>
          <c:order val="1"/>
          <c:tx>
            <c:v>Crop budget 2</c:v>
          </c:tx>
          <c:spPr>
            <a:solidFill>
              <a:schemeClr val="accent4">
                <a:lumMod val="40000"/>
                <a:lumOff val="60000"/>
              </a:schemeClr>
            </a:solidFill>
            <a:ln>
              <a:noFill/>
            </a:ln>
            <a:effectLst/>
          </c:spPr>
          <c:invertIfNegative val="0"/>
          <c:cat>
            <c:strRef>
              <c:f>'Crop 3 budget'!$B$165:$B$173</c:f>
              <c:strCache>
                <c:ptCount val="9"/>
                <c:pt idx="0">
                  <c:v>Bed Preparation </c:v>
                </c:pt>
                <c:pt idx="1">
                  <c:v>Planting </c:v>
                </c:pt>
                <c:pt idx="2">
                  <c:v>Nutrition </c:v>
                </c:pt>
                <c:pt idx="3">
                  <c:v>Crop Protection</c:v>
                </c:pt>
                <c:pt idx="4">
                  <c:v>Irrigation </c:v>
                </c:pt>
                <c:pt idx="5">
                  <c:v>Harvesting</c:v>
                </c:pt>
                <c:pt idx="6">
                  <c:v>Processing </c:v>
                </c:pt>
                <c:pt idx="7">
                  <c:v>Cartage</c:v>
                </c:pt>
                <c:pt idx="8">
                  <c:v>Commision and levies</c:v>
                </c:pt>
              </c:strCache>
            </c:strRef>
          </c:cat>
          <c:val>
            <c:numRef>
              <c:f>'Crop 2 budget'!$C$165:$C$173</c:f>
              <c:numCache>
                <c:formatCode>#,##0</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1-F236-41E0-AC4B-7ED1D54BC72A}"/>
            </c:ext>
          </c:extLst>
        </c:ser>
        <c:ser>
          <c:idx val="2"/>
          <c:order val="2"/>
          <c:tx>
            <c:v>Crop budget 3</c:v>
          </c:tx>
          <c:spPr>
            <a:solidFill>
              <a:schemeClr val="accent6">
                <a:lumMod val="60000"/>
                <a:lumOff val="40000"/>
              </a:schemeClr>
            </a:solidFill>
            <a:ln>
              <a:noFill/>
            </a:ln>
            <a:effectLst/>
          </c:spPr>
          <c:invertIfNegative val="0"/>
          <c:cat>
            <c:strRef>
              <c:f>'Crop 3 budget'!$B$165:$B$173</c:f>
              <c:strCache>
                <c:ptCount val="9"/>
                <c:pt idx="0">
                  <c:v>Bed Preparation </c:v>
                </c:pt>
                <c:pt idx="1">
                  <c:v>Planting </c:v>
                </c:pt>
                <c:pt idx="2">
                  <c:v>Nutrition </c:v>
                </c:pt>
                <c:pt idx="3">
                  <c:v>Crop Protection</c:v>
                </c:pt>
                <c:pt idx="4">
                  <c:v>Irrigation </c:v>
                </c:pt>
                <c:pt idx="5">
                  <c:v>Harvesting</c:v>
                </c:pt>
                <c:pt idx="6">
                  <c:v>Processing </c:v>
                </c:pt>
                <c:pt idx="7">
                  <c:v>Cartage</c:v>
                </c:pt>
                <c:pt idx="8">
                  <c:v>Commision and levies</c:v>
                </c:pt>
              </c:strCache>
            </c:strRef>
          </c:cat>
          <c:val>
            <c:numRef>
              <c:f>'Crop 3 budget'!$C$165:$C$173</c:f>
              <c:numCache>
                <c:formatCode>#,##0</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9EDD-48C2-A4CA-48E9FFA49F3F}"/>
            </c:ext>
          </c:extLst>
        </c:ser>
        <c:dLbls>
          <c:showLegendKey val="0"/>
          <c:showVal val="0"/>
          <c:showCatName val="0"/>
          <c:showSerName val="0"/>
          <c:showPercent val="0"/>
          <c:showBubbleSize val="0"/>
        </c:dLbls>
        <c:gapWidth val="182"/>
        <c:axId val="475070111"/>
        <c:axId val="475066751"/>
      </c:barChart>
      <c:catAx>
        <c:axId val="475070111"/>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475066751"/>
        <c:crosses val="autoZero"/>
        <c:auto val="1"/>
        <c:lblAlgn val="ctr"/>
        <c:lblOffset val="100"/>
        <c:noMultiLvlLbl val="0"/>
      </c:catAx>
      <c:valAx>
        <c:axId val="475066751"/>
        <c:scaling>
          <c:orientation val="minMax"/>
        </c:scaling>
        <c:delete val="0"/>
        <c:axPos val="t"/>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$/ha</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47507011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6.jpg"/><Relationship Id="rId2" Type="http://schemas.openxmlformats.org/officeDocument/2006/relationships/image" Target="../media/image1.png"/><Relationship Id="rId1" Type="http://schemas.openxmlformats.org/officeDocument/2006/relationships/chart" Target="../charts/chart1.xml"/><Relationship Id="rId6" Type="http://schemas.openxmlformats.org/officeDocument/2006/relationships/image" Target="../media/image5.jpeg"/><Relationship Id="rId5" Type="http://schemas.openxmlformats.org/officeDocument/2006/relationships/image" Target="../media/image4.jpeg"/><Relationship Id="rId4" Type="http://schemas.openxmlformats.org/officeDocument/2006/relationships/image" Target="../media/image3.jpeg"/></Relationships>
</file>

<file path=xl/drawings/_rels/drawing2.xml.rels><?xml version="1.0" encoding="UTF-8" standalone="yes"?>
<Relationships xmlns="http://schemas.openxmlformats.org/package/2006/relationships"><Relationship Id="rId8" Type="http://schemas.openxmlformats.org/officeDocument/2006/relationships/image" Target="../media/image14.svg"/><Relationship Id="rId13" Type="http://schemas.openxmlformats.org/officeDocument/2006/relationships/image" Target="../media/image19.png"/><Relationship Id="rId18" Type="http://schemas.openxmlformats.org/officeDocument/2006/relationships/image" Target="../media/image24.svg"/><Relationship Id="rId26" Type="http://schemas.openxmlformats.org/officeDocument/2006/relationships/image" Target="../media/image32.svg"/><Relationship Id="rId3" Type="http://schemas.openxmlformats.org/officeDocument/2006/relationships/image" Target="../media/image9.png"/><Relationship Id="rId21" Type="http://schemas.openxmlformats.org/officeDocument/2006/relationships/image" Target="../media/image27.png"/><Relationship Id="rId7" Type="http://schemas.openxmlformats.org/officeDocument/2006/relationships/image" Target="../media/image13.png"/><Relationship Id="rId12" Type="http://schemas.openxmlformats.org/officeDocument/2006/relationships/image" Target="../media/image18.svg"/><Relationship Id="rId17" Type="http://schemas.openxmlformats.org/officeDocument/2006/relationships/image" Target="../media/image23.png"/><Relationship Id="rId25" Type="http://schemas.openxmlformats.org/officeDocument/2006/relationships/image" Target="../media/image31.png"/><Relationship Id="rId2" Type="http://schemas.openxmlformats.org/officeDocument/2006/relationships/image" Target="../media/image8.svg"/><Relationship Id="rId16" Type="http://schemas.openxmlformats.org/officeDocument/2006/relationships/image" Target="../media/image22.svg"/><Relationship Id="rId20" Type="http://schemas.openxmlformats.org/officeDocument/2006/relationships/image" Target="../media/image26.svg"/><Relationship Id="rId1" Type="http://schemas.openxmlformats.org/officeDocument/2006/relationships/image" Target="../media/image7.png"/><Relationship Id="rId6" Type="http://schemas.openxmlformats.org/officeDocument/2006/relationships/image" Target="../media/image12.svg"/><Relationship Id="rId11" Type="http://schemas.openxmlformats.org/officeDocument/2006/relationships/image" Target="../media/image17.png"/><Relationship Id="rId24" Type="http://schemas.openxmlformats.org/officeDocument/2006/relationships/image" Target="../media/image30.svg"/><Relationship Id="rId5" Type="http://schemas.openxmlformats.org/officeDocument/2006/relationships/image" Target="../media/image11.png"/><Relationship Id="rId15" Type="http://schemas.openxmlformats.org/officeDocument/2006/relationships/image" Target="../media/image21.png"/><Relationship Id="rId23" Type="http://schemas.openxmlformats.org/officeDocument/2006/relationships/image" Target="../media/image29.png"/><Relationship Id="rId10" Type="http://schemas.openxmlformats.org/officeDocument/2006/relationships/image" Target="../media/image16.svg"/><Relationship Id="rId19" Type="http://schemas.openxmlformats.org/officeDocument/2006/relationships/image" Target="../media/image25.png"/><Relationship Id="rId4" Type="http://schemas.openxmlformats.org/officeDocument/2006/relationships/image" Target="../media/image10.svg"/><Relationship Id="rId9" Type="http://schemas.openxmlformats.org/officeDocument/2006/relationships/image" Target="../media/image15.png"/><Relationship Id="rId14" Type="http://schemas.openxmlformats.org/officeDocument/2006/relationships/image" Target="../media/image20.svg"/><Relationship Id="rId22" Type="http://schemas.openxmlformats.org/officeDocument/2006/relationships/image" Target="../media/image28.svg"/></Relationships>
</file>

<file path=xl/drawings/_rels/drawing3.xml.rels><?xml version="1.0" encoding="UTF-8" standalone="yes"?>
<Relationships xmlns="http://schemas.openxmlformats.org/package/2006/relationships"><Relationship Id="rId8" Type="http://schemas.openxmlformats.org/officeDocument/2006/relationships/image" Target="../media/image14.svg"/><Relationship Id="rId13" Type="http://schemas.openxmlformats.org/officeDocument/2006/relationships/image" Target="../media/image19.png"/><Relationship Id="rId18" Type="http://schemas.openxmlformats.org/officeDocument/2006/relationships/image" Target="../media/image24.svg"/><Relationship Id="rId26" Type="http://schemas.openxmlformats.org/officeDocument/2006/relationships/image" Target="../media/image32.svg"/><Relationship Id="rId3" Type="http://schemas.openxmlformats.org/officeDocument/2006/relationships/image" Target="../media/image9.png"/><Relationship Id="rId21" Type="http://schemas.openxmlformats.org/officeDocument/2006/relationships/image" Target="../media/image27.png"/><Relationship Id="rId7" Type="http://schemas.openxmlformats.org/officeDocument/2006/relationships/image" Target="../media/image13.png"/><Relationship Id="rId12" Type="http://schemas.openxmlformats.org/officeDocument/2006/relationships/image" Target="../media/image18.svg"/><Relationship Id="rId17" Type="http://schemas.openxmlformats.org/officeDocument/2006/relationships/image" Target="../media/image23.png"/><Relationship Id="rId25" Type="http://schemas.openxmlformats.org/officeDocument/2006/relationships/image" Target="../media/image31.png"/><Relationship Id="rId2" Type="http://schemas.openxmlformats.org/officeDocument/2006/relationships/image" Target="../media/image8.svg"/><Relationship Id="rId16" Type="http://schemas.openxmlformats.org/officeDocument/2006/relationships/image" Target="../media/image22.svg"/><Relationship Id="rId20" Type="http://schemas.openxmlformats.org/officeDocument/2006/relationships/image" Target="../media/image26.svg"/><Relationship Id="rId1" Type="http://schemas.openxmlformats.org/officeDocument/2006/relationships/image" Target="../media/image7.png"/><Relationship Id="rId6" Type="http://schemas.openxmlformats.org/officeDocument/2006/relationships/image" Target="../media/image12.svg"/><Relationship Id="rId11" Type="http://schemas.openxmlformats.org/officeDocument/2006/relationships/image" Target="../media/image17.png"/><Relationship Id="rId24" Type="http://schemas.openxmlformats.org/officeDocument/2006/relationships/image" Target="../media/image30.svg"/><Relationship Id="rId5" Type="http://schemas.openxmlformats.org/officeDocument/2006/relationships/image" Target="../media/image11.png"/><Relationship Id="rId15" Type="http://schemas.openxmlformats.org/officeDocument/2006/relationships/image" Target="../media/image21.png"/><Relationship Id="rId23" Type="http://schemas.openxmlformats.org/officeDocument/2006/relationships/image" Target="../media/image29.png"/><Relationship Id="rId10" Type="http://schemas.openxmlformats.org/officeDocument/2006/relationships/image" Target="../media/image16.svg"/><Relationship Id="rId19" Type="http://schemas.openxmlformats.org/officeDocument/2006/relationships/image" Target="../media/image25.png"/><Relationship Id="rId4" Type="http://schemas.openxmlformats.org/officeDocument/2006/relationships/image" Target="../media/image10.svg"/><Relationship Id="rId9" Type="http://schemas.openxmlformats.org/officeDocument/2006/relationships/image" Target="../media/image15.png"/><Relationship Id="rId14" Type="http://schemas.openxmlformats.org/officeDocument/2006/relationships/image" Target="../media/image20.svg"/><Relationship Id="rId22" Type="http://schemas.openxmlformats.org/officeDocument/2006/relationships/image" Target="../media/image28.svg"/></Relationships>
</file>

<file path=xl/drawings/_rels/drawing4.xml.rels><?xml version="1.0" encoding="UTF-8" standalone="yes"?>
<Relationships xmlns="http://schemas.openxmlformats.org/package/2006/relationships"><Relationship Id="rId8" Type="http://schemas.openxmlformats.org/officeDocument/2006/relationships/image" Target="../media/image14.svg"/><Relationship Id="rId13" Type="http://schemas.openxmlformats.org/officeDocument/2006/relationships/image" Target="../media/image19.png"/><Relationship Id="rId18" Type="http://schemas.openxmlformats.org/officeDocument/2006/relationships/image" Target="../media/image24.svg"/><Relationship Id="rId26" Type="http://schemas.openxmlformats.org/officeDocument/2006/relationships/image" Target="../media/image32.svg"/><Relationship Id="rId3" Type="http://schemas.openxmlformats.org/officeDocument/2006/relationships/image" Target="../media/image9.png"/><Relationship Id="rId21" Type="http://schemas.openxmlformats.org/officeDocument/2006/relationships/image" Target="../media/image27.png"/><Relationship Id="rId7" Type="http://schemas.openxmlformats.org/officeDocument/2006/relationships/image" Target="../media/image13.png"/><Relationship Id="rId12" Type="http://schemas.openxmlformats.org/officeDocument/2006/relationships/image" Target="../media/image18.svg"/><Relationship Id="rId17" Type="http://schemas.openxmlformats.org/officeDocument/2006/relationships/image" Target="../media/image23.png"/><Relationship Id="rId25" Type="http://schemas.openxmlformats.org/officeDocument/2006/relationships/image" Target="../media/image31.png"/><Relationship Id="rId2" Type="http://schemas.openxmlformats.org/officeDocument/2006/relationships/image" Target="../media/image8.svg"/><Relationship Id="rId16" Type="http://schemas.openxmlformats.org/officeDocument/2006/relationships/image" Target="../media/image22.svg"/><Relationship Id="rId20" Type="http://schemas.openxmlformats.org/officeDocument/2006/relationships/image" Target="../media/image26.svg"/><Relationship Id="rId1" Type="http://schemas.openxmlformats.org/officeDocument/2006/relationships/image" Target="../media/image7.png"/><Relationship Id="rId6" Type="http://schemas.openxmlformats.org/officeDocument/2006/relationships/image" Target="../media/image12.svg"/><Relationship Id="rId11" Type="http://schemas.openxmlformats.org/officeDocument/2006/relationships/image" Target="../media/image17.png"/><Relationship Id="rId24" Type="http://schemas.openxmlformats.org/officeDocument/2006/relationships/image" Target="../media/image30.svg"/><Relationship Id="rId5" Type="http://schemas.openxmlformats.org/officeDocument/2006/relationships/image" Target="../media/image11.png"/><Relationship Id="rId15" Type="http://schemas.openxmlformats.org/officeDocument/2006/relationships/image" Target="../media/image21.png"/><Relationship Id="rId23" Type="http://schemas.openxmlformats.org/officeDocument/2006/relationships/image" Target="../media/image29.png"/><Relationship Id="rId10" Type="http://schemas.openxmlformats.org/officeDocument/2006/relationships/image" Target="../media/image16.svg"/><Relationship Id="rId19" Type="http://schemas.openxmlformats.org/officeDocument/2006/relationships/image" Target="../media/image25.png"/><Relationship Id="rId4" Type="http://schemas.openxmlformats.org/officeDocument/2006/relationships/image" Target="../media/image10.svg"/><Relationship Id="rId9" Type="http://schemas.openxmlformats.org/officeDocument/2006/relationships/image" Target="../media/image15.png"/><Relationship Id="rId14" Type="http://schemas.openxmlformats.org/officeDocument/2006/relationships/image" Target="../media/image20.svg"/><Relationship Id="rId22" Type="http://schemas.openxmlformats.org/officeDocument/2006/relationships/image" Target="../media/image28.svg"/></Relationships>
</file>

<file path=xl/drawings/drawing1.xml><?xml version="1.0" encoding="utf-8"?>
<xdr:wsDr xmlns:xdr="http://schemas.openxmlformats.org/drawingml/2006/spreadsheetDrawing" xmlns:a="http://schemas.openxmlformats.org/drawingml/2006/main">
  <xdr:twoCellAnchor>
    <xdr:from>
      <xdr:col>9</xdr:col>
      <xdr:colOff>352426</xdr:colOff>
      <xdr:row>2</xdr:row>
      <xdr:rowOff>85725</xdr:rowOff>
    </xdr:from>
    <xdr:to>
      <xdr:col>14</xdr:col>
      <xdr:colOff>95251</xdr:colOff>
      <xdr:row>17</xdr:row>
      <xdr:rowOff>161924</xdr:rowOff>
    </xdr:to>
    <xdr:graphicFrame macro="">
      <xdr:nvGraphicFramePr>
        <xdr:cNvPr id="4" name="Chart 3">
          <a:extLst>
            <a:ext uri="{FF2B5EF4-FFF2-40B4-BE49-F238E27FC236}">
              <a16:creationId xmlns:a16="http://schemas.microsoft.com/office/drawing/2014/main" id="{C988120D-C8AC-428C-B949-4A1B71307F9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85726</xdr:colOff>
      <xdr:row>46</xdr:row>
      <xdr:rowOff>28575</xdr:rowOff>
    </xdr:from>
    <xdr:to>
      <xdr:col>3</xdr:col>
      <xdr:colOff>141463</xdr:colOff>
      <xdr:row>50</xdr:row>
      <xdr:rowOff>57150</xdr:rowOff>
    </xdr:to>
    <xdr:pic>
      <xdr:nvPicPr>
        <xdr:cNvPr id="3" name="Picture 2">
          <a:extLst>
            <a:ext uri="{FF2B5EF4-FFF2-40B4-BE49-F238E27FC236}">
              <a16:creationId xmlns:a16="http://schemas.microsoft.com/office/drawing/2014/main" id="{450B2824-4D76-FE02-9099-6B1DE2BF01B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3376" y="8991600"/>
          <a:ext cx="1513062" cy="790575"/>
        </a:xfrm>
        <a:prstGeom prst="rect">
          <a:avLst/>
        </a:prstGeom>
      </xdr:spPr>
    </xdr:pic>
    <xdr:clientData/>
  </xdr:twoCellAnchor>
  <xdr:twoCellAnchor editAs="oneCell">
    <xdr:from>
      <xdr:col>3</xdr:col>
      <xdr:colOff>383859</xdr:colOff>
      <xdr:row>45</xdr:row>
      <xdr:rowOff>57151</xdr:rowOff>
    </xdr:from>
    <xdr:to>
      <xdr:col>5</xdr:col>
      <xdr:colOff>57151</xdr:colOff>
      <xdr:row>50</xdr:row>
      <xdr:rowOff>69507</xdr:rowOff>
    </xdr:to>
    <xdr:pic>
      <xdr:nvPicPr>
        <xdr:cNvPr id="7" name="Picture 6">
          <a:extLst>
            <a:ext uri="{FF2B5EF4-FFF2-40B4-BE49-F238E27FC236}">
              <a16:creationId xmlns:a16="http://schemas.microsoft.com/office/drawing/2014/main" id="{582021E7-EEF1-297D-2842-29A93C47EAE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088834" y="8829676"/>
          <a:ext cx="892492" cy="964856"/>
        </a:xfrm>
        <a:prstGeom prst="rect">
          <a:avLst/>
        </a:prstGeom>
      </xdr:spPr>
    </xdr:pic>
    <xdr:clientData/>
  </xdr:twoCellAnchor>
  <xdr:twoCellAnchor editAs="oneCell">
    <xdr:from>
      <xdr:col>5</xdr:col>
      <xdr:colOff>342901</xdr:colOff>
      <xdr:row>46</xdr:row>
      <xdr:rowOff>171450</xdr:rowOff>
    </xdr:from>
    <xdr:to>
      <xdr:col>6</xdr:col>
      <xdr:colOff>1543050</xdr:colOff>
      <xdr:row>50</xdr:row>
      <xdr:rowOff>55473</xdr:rowOff>
    </xdr:to>
    <xdr:pic>
      <xdr:nvPicPr>
        <xdr:cNvPr id="9" name="Picture 8">
          <a:extLst>
            <a:ext uri="{FF2B5EF4-FFF2-40B4-BE49-F238E27FC236}">
              <a16:creationId xmlns:a16="http://schemas.microsoft.com/office/drawing/2014/main" id="{DDEBC00C-078C-DEBF-99DB-D2C5F7876F6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267076" y="9134475"/>
          <a:ext cx="1809749" cy="646023"/>
        </a:xfrm>
        <a:prstGeom prst="rect">
          <a:avLst/>
        </a:prstGeom>
      </xdr:spPr>
    </xdr:pic>
    <xdr:clientData/>
  </xdr:twoCellAnchor>
  <xdr:twoCellAnchor editAs="oneCell">
    <xdr:from>
      <xdr:col>6</xdr:col>
      <xdr:colOff>1866900</xdr:colOff>
      <xdr:row>47</xdr:row>
      <xdr:rowOff>47626</xdr:rowOff>
    </xdr:from>
    <xdr:to>
      <xdr:col>7</xdr:col>
      <xdr:colOff>85725</xdr:colOff>
      <xdr:row>50</xdr:row>
      <xdr:rowOff>48842</xdr:rowOff>
    </xdr:to>
    <xdr:pic>
      <xdr:nvPicPr>
        <xdr:cNvPr id="11" name="Picture 10">
          <a:extLst>
            <a:ext uri="{FF2B5EF4-FFF2-40B4-BE49-F238E27FC236}">
              <a16:creationId xmlns:a16="http://schemas.microsoft.com/office/drawing/2014/main" id="{4E2F986E-8285-7F9E-547F-B4CCF3C663E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400675" y="9201151"/>
          <a:ext cx="1343025" cy="572716"/>
        </a:xfrm>
        <a:prstGeom prst="rect">
          <a:avLst/>
        </a:prstGeom>
      </xdr:spPr>
    </xdr:pic>
    <xdr:clientData/>
  </xdr:twoCellAnchor>
  <xdr:twoCellAnchor editAs="oneCell">
    <xdr:from>
      <xdr:col>7</xdr:col>
      <xdr:colOff>1114425</xdr:colOff>
      <xdr:row>47</xdr:row>
      <xdr:rowOff>38100</xdr:rowOff>
    </xdr:from>
    <xdr:to>
      <xdr:col>8</xdr:col>
      <xdr:colOff>990395</xdr:colOff>
      <xdr:row>50</xdr:row>
      <xdr:rowOff>66676</xdr:rowOff>
    </xdr:to>
    <xdr:pic>
      <xdr:nvPicPr>
        <xdr:cNvPr id="13" name="Picture 12">
          <a:extLst>
            <a:ext uri="{FF2B5EF4-FFF2-40B4-BE49-F238E27FC236}">
              <a16:creationId xmlns:a16="http://schemas.microsoft.com/office/drawing/2014/main" id="{8051FDFE-10AF-DBBE-573E-3AC0ED8F085C}"/>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7524750" y="9525000"/>
          <a:ext cx="1371395" cy="600076"/>
        </a:xfrm>
        <a:prstGeom prst="rect">
          <a:avLst/>
        </a:prstGeom>
      </xdr:spPr>
    </xdr:pic>
    <xdr:clientData/>
  </xdr:twoCellAnchor>
  <xdr:twoCellAnchor editAs="oneCell">
    <xdr:from>
      <xdr:col>7</xdr:col>
      <xdr:colOff>285953</xdr:colOff>
      <xdr:row>45</xdr:row>
      <xdr:rowOff>28575</xdr:rowOff>
    </xdr:from>
    <xdr:to>
      <xdr:col>7</xdr:col>
      <xdr:colOff>914738</xdr:colOff>
      <xdr:row>50</xdr:row>
      <xdr:rowOff>66675</xdr:rowOff>
    </xdr:to>
    <xdr:pic>
      <xdr:nvPicPr>
        <xdr:cNvPr id="15" name="Picture 14">
          <a:extLst>
            <a:ext uri="{FF2B5EF4-FFF2-40B4-BE49-F238E27FC236}">
              <a16:creationId xmlns:a16="http://schemas.microsoft.com/office/drawing/2014/main" id="{7DA831A5-2062-3702-BC60-6835FB4A25D4}"/>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96278" y="9134475"/>
          <a:ext cx="628785" cy="9906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304800</xdr:colOff>
      <xdr:row>6</xdr:row>
      <xdr:rowOff>38100</xdr:rowOff>
    </xdr:from>
    <xdr:to>
      <xdr:col>1</xdr:col>
      <xdr:colOff>304800</xdr:colOff>
      <xdr:row>7</xdr:row>
      <xdr:rowOff>9525</xdr:rowOff>
    </xdr:to>
    <xdr:cxnSp macro="">
      <xdr:nvCxnSpPr>
        <xdr:cNvPr id="3" name="Straight Arrow Connector 2">
          <a:extLst>
            <a:ext uri="{FF2B5EF4-FFF2-40B4-BE49-F238E27FC236}">
              <a16:creationId xmlns:a16="http://schemas.microsoft.com/office/drawing/2014/main" id="{6A0CBFF7-695D-5ADE-ACDA-B263FAE60F0D}"/>
            </a:ext>
          </a:extLst>
        </xdr:cNvPr>
        <xdr:cNvCxnSpPr/>
      </xdr:nvCxnSpPr>
      <xdr:spPr>
        <a:xfrm>
          <a:off x="304800" y="819150"/>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266700</xdr:colOff>
      <xdr:row>13</xdr:row>
      <xdr:rowOff>47625</xdr:rowOff>
    </xdr:from>
    <xdr:to>
      <xdr:col>1</xdr:col>
      <xdr:colOff>266700</xdr:colOff>
      <xdr:row>15</xdr:row>
      <xdr:rowOff>190500</xdr:rowOff>
    </xdr:to>
    <xdr:cxnSp macro="">
      <xdr:nvCxnSpPr>
        <xdr:cNvPr id="4" name="Straight Arrow Connector 3">
          <a:extLst>
            <a:ext uri="{FF2B5EF4-FFF2-40B4-BE49-F238E27FC236}">
              <a16:creationId xmlns:a16="http://schemas.microsoft.com/office/drawing/2014/main" id="{EDDC5160-B52B-4C2C-88E4-8BF758787301}"/>
            </a:ext>
          </a:extLst>
        </xdr:cNvPr>
        <xdr:cNvCxnSpPr/>
      </xdr:nvCxnSpPr>
      <xdr:spPr>
        <a:xfrm>
          <a:off x="266700" y="2209800"/>
          <a:ext cx="0" cy="542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304800</xdr:colOff>
      <xdr:row>31</xdr:row>
      <xdr:rowOff>19050</xdr:rowOff>
    </xdr:from>
    <xdr:to>
      <xdr:col>1</xdr:col>
      <xdr:colOff>304800</xdr:colOff>
      <xdr:row>31</xdr:row>
      <xdr:rowOff>200025</xdr:rowOff>
    </xdr:to>
    <xdr:cxnSp macro="">
      <xdr:nvCxnSpPr>
        <xdr:cNvPr id="7" name="Straight Arrow Connector 6">
          <a:extLst>
            <a:ext uri="{FF2B5EF4-FFF2-40B4-BE49-F238E27FC236}">
              <a16:creationId xmlns:a16="http://schemas.microsoft.com/office/drawing/2014/main" id="{F83BE6D3-683A-410C-BC97-A3A46D92F8E0}"/>
            </a:ext>
          </a:extLst>
        </xdr:cNvPr>
        <xdr:cNvCxnSpPr/>
      </xdr:nvCxnSpPr>
      <xdr:spPr>
        <a:xfrm>
          <a:off x="304800" y="5295900"/>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295275</xdr:colOff>
      <xdr:row>48</xdr:row>
      <xdr:rowOff>19050</xdr:rowOff>
    </xdr:from>
    <xdr:to>
      <xdr:col>1</xdr:col>
      <xdr:colOff>295275</xdr:colOff>
      <xdr:row>48</xdr:row>
      <xdr:rowOff>200025</xdr:rowOff>
    </xdr:to>
    <xdr:cxnSp macro="">
      <xdr:nvCxnSpPr>
        <xdr:cNvPr id="8" name="Straight Arrow Connector 7">
          <a:extLst>
            <a:ext uri="{FF2B5EF4-FFF2-40B4-BE49-F238E27FC236}">
              <a16:creationId xmlns:a16="http://schemas.microsoft.com/office/drawing/2014/main" id="{6FB29A97-3662-43B5-8E80-DC211C90D607}"/>
            </a:ext>
          </a:extLst>
        </xdr:cNvPr>
        <xdr:cNvCxnSpPr/>
      </xdr:nvCxnSpPr>
      <xdr:spPr>
        <a:xfrm>
          <a:off x="295275" y="7629525"/>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304800</xdr:colOff>
      <xdr:row>67</xdr:row>
      <xdr:rowOff>19050</xdr:rowOff>
    </xdr:from>
    <xdr:to>
      <xdr:col>1</xdr:col>
      <xdr:colOff>304800</xdr:colOff>
      <xdr:row>67</xdr:row>
      <xdr:rowOff>200025</xdr:rowOff>
    </xdr:to>
    <xdr:cxnSp macro="">
      <xdr:nvCxnSpPr>
        <xdr:cNvPr id="9" name="Straight Arrow Connector 8">
          <a:extLst>
            <a:ext uri="{FF2B5EF4-FFF2-40B4-BE49-F238E27FC236}">
              <a16:creationId xmlns:a16="http://schemas.microsoft.com/office/drawing/2014/main" id="{FB60A5C0-8505-48CC-80DE-28CC02B18523}"/>
            </a:ext>
          </a:extLst>
        </xdr:cNvPr>
        <xdr:cNvCxnSpPr/>
      </xdr:nvCxnSpPr>
      <xdr:spPr>
        <a:xfrm>
          <a:off x="304800" y="10153650"/>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4</xdr:col>
      <xdr:colOff>89453</xdr:colOff>
      <xdr:row>1</xdr:row>
      <xdr:rowOff>331307</xdr:rowOff>
    </xdr:from>
    <xdr:to>
      <xdr:col>4</xdr:col>
      <xdr:colOff>508552</xdr:colOff>
      <xdr:row>2</xdr:row>
      <xdr:rowOff>359882</xdr:rowOff>
    </xdr:to>
    <xdr:pic>
      <xdr:nvPicPr>
        <xdr:cNvPr id="17" name="Graphic 16" descr="Agriculture with solid fill">
          <a:extLst>
            <a:ext uri="{FF2B5EF4-FFF2-40B4-BE49-F238E27FC236}">
              <a16:creationId xmlns:a16="http://schemas.microsoft.com/office/drawing/2014/main" id="{F4025075-EC9A-FED2-7CF5-6F94A5BA2018}"/>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4321866" y="530090"/>
          <a:ext cx="419099" cy="417857"/>
        </a:xfrm>
        <a:prstGeom prst="rect">
          <a:avLst/>
        </a:prstGeom>
      </xdr:spPr>
    </xdr:pic>
    <xdr:clientData/>
  </xdr:twoCellAnchor>
  <xdr:twoCellAnchor editAs="oneCell">
    <xdr:from>
      <xdr:col>4</xdr:col>
      <xdr:colOff>74129</xdr:colOff>
      <xdr:row>0</xdr:row>
      <xdr:rowOff>99391</xdr:rowOff>
    </xdr:from>
    <xdr:to>
      <xdr:col>4</xdr:col>
      <xdr:colOff>502754</xdr:colOff>
      <xdr:row>1</xdr:row>
      <xdr:rowOff>327991</xdr:rowOff>
    </xdr:to>
    <xdr:pic>
      <xdr:nvPicPr>
        <xdr:cNvPr id="19" name="Graphic 18" descr="Corn with solid fill">
          <a:extLst>
            <a:ext uri="{FF2B5EF4-FFF2-40B4-BE49-F238E27FC236}">
              <a16:creationId xmlns:a16="http://schemas.microsoft.com/office/drawing/2014/main" id="{FD592AA4-1ECA-0484-F2A1-5DC7FAD77CDE}"/>
            </a:ext>
          </a:extLst>
        </xdr:cNvPr>
        <xdr:cNvPicPr>
          <a:picLocks noChangeAspect="1"/>
        </xdr:cNvPicPr>
      </xdr:nvPicPr>
      <xdr:blipFill>
        <a:blip xmlns:r="http://schemas.openxmlformats.org/officeDocument/2006/relationships" r:embed="rId3">
          <a:extLst>
            <a:ext uri="{96DAC541-7B7A-43D3-8B79-37D633B846F1}">
              <asvg:svgBlip xmlns:asvg="http://schemas.microsoft.com/office/drawing/2016/SVG/main" r:embed="rId4"/>
            </a:ext>
          </a:extLst>
        </a:blip>
        <a:stretch>
          <a:fillRect/>
        </a:stretch>
      </xdr:blipFill>
      <xdr:spPr>
        <a:xfrm>
          <a:off x="4306542" y="99391"/>
          <a:ext cx="428625" cy="427383"/>
        </a:xfrm>
        <a:prstGeom prst="rect">
          <a:avLst/>
        </a:prstGeom>
      </xdr:spPr>
    </xdr:pic>
    <xdr:clientData/>
  </xdr:twoCellAnchor>
  <xdr:twoCellAnchor editAs="oneCell">
    <xdr:from>
      <xdr:col>4</xdr:col>
      <xdr:colOff>76200</xdr:colOff>
      <xdr:row>3</xdr:row>
      <xdr:rowOff>176420</xdr:rowOff>
    </xdr:from>
    <xdr:to>
      <xdr:col>4</xdr:col>
      <xdr:colOff>495300</xdr:colOff>
      <xdr:row>4</xdr:row>
      <xdr:rowOff>204994</xdr:rowOff>
    </xdr:to>
    <xdr:pic>
      <xdr:nvPicPr>
        <xdr:cNvPr id="21" name="Graphic 20" descr="Exponential Graph with solid fill">
          <a:extLst>
            <a:ext uri="{FF2B5EF4-FFF2-40B4-BE49-F238E27FC236}">
              <a16:creationId xmlns:a16="http://schemas.microsoft.com/office/drawing/2014/main" id="{E2057773-4CD5-5C1C-B1B1-85AF392C3900}"/>
            </a:ext>
          </a:extLst>
        </xdr:cNvPr>
        <xdr:cNvPicPr>
          <a:picLocks noChangeAspect="1"/>
        </xdr:cNvPicPr>
      </xdr:nvPicPr>
      <xdr:blipFill>
        <a:blip xmlns:r="http://schemas.openxmlformats.org/officeDocument/2006/relationships" r:embed="rId5">
          <a:extLst>
            <a:ext uri="{96DAC541-7B7A-43D3-8B79-37D633B846F1}">
              <asvg:svgBlip xmlns:asvg="http://schemas.microsoft.com/office/drawing/2016/SVG/main" r:embed="rId6"/>
            </a:ext>
          </a:extLst>
        </a:blip>
        <a:stretch>
          <a:fillRect/>
        </a:stretch>
      </xdr:blipFill>
      <xdr:spPr>
        <a:xfrm>
          <a:off x="4308613" y="1145485"/>
          <a:ext cx="419100" cy="417857"/>
        </a:xfrm>
        <a:prstGeom prst="rect">
          <a:avLst/>
        </a:prstGeom>
      </xdr:spPr>
    </xdr:pic>
    <xdr:clientData/>
  </xdr:twoCellAnchor>
  <xdr:twoCellAnchor editAs="oneCell">
    <xdr:from>
      <xdr:col>4</xdr:col>
      <xdr:colOff>77442</xdr:colOff>
      <xdr:row>4</xdr:row>
      <xdr:rowOff>358636</xdr:rowOff>
    </xdr:from>
    <xdr:to>
      <xdr:col>4</xdr:col>
      <xdr:colOff>506067</xdr:colOff>
      <xdr:row>5</xdr:row>
      <xdr:rowOff>394252</xdr:rowOff>
    </xdr:to>
    <xdr:pic>
      <xdr:nvPicPr>
        <xdr:cNvPr id="23" name="Graphic 22" descr="Packing Box Open with solid fill">
          <a:extLst>
            <a:ext uri="{FF2B5EF4-FFF2-40B4-BE49-F238E27FC236}">
              <a16:creationId xmlns:a16="http://schemas.microsoft.com/office/drawing/2014/main" id="{F959C605-3902-E47F-5E6D-0E917388DE51}"/>
            </a:ext>
          </a:extLst>
        </xdr:cNvPr>
        <xdr:cNvPicPr>
          <a:picLocks noChangeAspect="1"/>
        </xdr:cNvPicPr>
      </xdr:nvPicPr>
      <xdr:blipFill>
        <a:blip xmlns:r="http://schemas.openxmlformats.org/officeDocument/2006/relationships" r:embed="rId7">
          <a:extLst>
            <a:ext uri="{96DAC541-7B7A-43D3-8B79-37D633B846F1}">
              <asvg:svgBlip xmlns:asvg="http://schemas.microsoft.com/office/drawing/2016/SVG/main" r:embed="rId8"/>
            </a:ext>
          </a:extLst>
        </a:blip>
        <a:stretch>
          <a:fillRect/>
        </a:stretch>
      </xdr:blipFill>
      <xdr:spPr>
        <a:xfrm>
          <a:off x="4309855" y="1716984"/>
          <a:ext cx="428625" cy="424898"/>
        </a:xfrm>
        <a:prstGeom prst="rect">
          <a:avLst/>
        </a:prstGeom>
      </xdr:spPr>
    </xdr:pic>
    <xdr:clientData/>
  </xdr:twoCellAnchor>
  <xdr:twoCellAnchor>
    <xdr:from>
      <xdr:col>1</xdr:col>
      <xdr:colOff>295275</xdr:colOff>
      <xdr:row>87</xdr:row>
      <xdr:rowOff>28575</xdr:rowOff>
    </xdr:from>
    <xdr:to>
      <xdr:col>1</xdr:col>
      <xdr:colOff>295275</xdr:colOff>
      <xdr:row>88</xdr:row>
      <xdr:rowOff>0</xdr:rowOff>
    </xdr:to>
    <xdr:cxnSp macro="">
      <xdr:nvCxnSpPr>
        <xdr:cNvPr id="24" name="Straight Arrow Connector 23">
          <a:extLst>
            <a:ext uri="{FF2B5EF4-FFF2-40B4-BE49-F238E27FC236}">
              <a16:creationId xmlns:a16="http://schemas.microsoft.com/office/drawing/2014/main" id="{D0DBF6E0-D88F-43F7-BCC4-60FB43F70AA6}"/>
            </a:ext>
          </a:extLst>
        </xdr:cNvPr>
        <xdr:cNvCxnSpPr/>
      </xdr:nvCxnSpPr>
      <xdr:spPr>
        <a:xfrm>
          <a:off x="295275" y="13858875"/>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7</xdr:col>
      <xdr:colOff>114300</xdr:colOff>
      <xdr:row>116</xdr:row>
      <xdr:rowOff>190500</xdr:rowOff>
    </xdr:from>
    <xdr:to>
      <xdr:col>7</xdr:col>
      <xdr:colOff>533400</xdr:colOff>
      <xdr:row>118</xdr:row>
      <xdr:rowOff>38100</xdr:rowOff>
    </xdr:to>
    <xdr:pic>
      <xdr:nvPicPr>
        <xdr:cNvPr id="25" name="Graphic 24" descr="Exponential Graph with solid fill">
          <a:extLst>
            <a:ext uri="{FF2B5EF4-FFF2-40B4-BE49-F238E27FC236}">
              <a16:creationId xmlns:a16="http://schemas.microsoft.com/office/drawing/2014/main" id="{87D57CBC-2EEE-42EF-9C9F-FCB0481C407D}"/>
            </a:ext>
          </a:extLst>
        </xdr:cNvPr>
        <xdr:cNvPicPr>
          <a:picLocks noChangeAspect="1"/>
        </xdr:cNvPicPr>
      </xdr:nvPicPr>
      <xdr:blipFill>
        <a:blip xmlns:r="http://schemas.openxmlformats.org/officeDocument/2006/relationships" r:embed="rId5">
          <a:extLst>
            <a:ext uri="{96DAC541-7B7A-43D3-8B79-37D633B846F1}">
              <asvg:svgBlip xmlns:asvg="http://schemas.microsoft.com/office/drawing/2016/SVG/main" r:embed="rId6"/>
            </a:ext>
          </a:extLst>
        </a:blip>
        <a:stretch>
          <a:fillRect/>
        </a:stretch>
      </xdr:blipFill>
      <xdr:spPr>
        <a:xfrm>
          <a:off x="5029200" y="17697450"/>
          <a:ext cx="419100" cy="419100"/>
        </a:xfrm>
        <a:prstGeom prst="rect">
          <a:avLst/>
        </a:prstGeom>
      </xdr:spPr>
    </xdr:pic>
    <xdr:clientData/>
  </xdr:twoCellAnchor>
  <xdr:twoCellAnchor>
    <xdr:from>
      <xdr:col>1</xdr:col>
      <xdr:colOff>304800</xdr:colOff>
      <xdr:row>102</xdr:row>
      <xdr:rowOff>38100</xdr:rowOff>
    </xdr:from>
    <xdr:to>
      <xdr:col>1</xdr:col>
      <xdr:colOff>304800</xdr:colOff>
      <xdr:row>103</xdr:row>
      <xdr:rowOff>0</xdr:rowOff>
    </xdr:to>
    <xdr:cxnSp macro="">
      <xdr:nvCxnSpPr>
        <xdr:cNvPr id="26" name="Straight Arrow Connector 25">
          <a:extLst>
            <a:ext uri="{FF2B5EF4-FFF2-40B4-BE49-F238E27FC236}">
              <a16:creationId xmlns:a16="http://schemas.microsoft.com/office/drawing/2014/main" id="{3B6A8C8A-40E4-41AD-B639-73F23084E03F}"/>
            </a:ext>
          </a:extLst>
        </xdr:cNvPr>
        <xdr:cNvCxnSpPr/>
      </xdr:nvCxnSpPr>
      <xdr:spPr>
        <a:xfrm>
          <a:off x="304800" y="15240000"/>
          <a:ext cx="0" cy="3333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1</xdr:col>
      <xdr:colOff>28575</xdr:colOff>
      <xdr:row>16</xdr:row>
      <xdr:rowOff>66675</xdr:rowOff>
    </xdr:from>
    <xdr:to>
      <xdr:col>1</xdr:col>
      <xdr:colOff>571500</xdr:colOff>
      <xdr:row>19</xdr:row>
      <xdr:rowOff>36857</xdr:rowOff>
    </xdr:to>
    <xdr:pic>
      <xdr:nvPicPr>
        <xdr:cNvPr id="29" name="Graphic 28" descr="Tractor with solid fill">
          <a:extLst>
            <a:ext uri="{FF2B5EF4-FFF2-40B4-BE49-F238E27FC236}">
              <a16:creationId xmlns:a16="http://schemas.microsoft.com/office/drawing/2014/main" id="{B593658A-6356-C4CF-DE47-0513E6B462F3}"/>
            </a:ext>
          </a:extLst>
        </xdr:cNvPr>
        <xdr:cNvPicPr>
          <a:picLocks noChangeAspect="1"/>
        </xdr:cNvPicPr>
      </xdr:nvPicPr>
      <xdr:blipFill>
        <a:blip xmlns:r="http://schemas.openxmlformats.org/officeDocument/2006/relationships" r:embed="rId9">
          <a:extLst>
            <a:ext uri="{96DAC541-7B7A-43D3-8B79-37D633B846F1}">
              <asvg:svgBlip xmlns:asvg="http://schemas.microsoft.com/office/drawing/2016/SVG/main" r:embed="rId10"/>
            </a:ext>
          </a:extLst>
        </a:blip>
        <a:stretch>
          <a:fillRect/>
        </a:stretch>
      </xdr:blipFill>
      <xdr:spPr>
        <a:xfrm>
          <a:off x="28575" y="3629025"/>
          <a:ext cx="542925" cy="542925"/>
        </a:xfrm>
        <a:prstGeom prst="rect">
          <a:avLst/>
        </a:prstGeom>
      </xdr:spPr>
    </xdr:pic>
    <xdr:clientData/>
  </xdr:twoCellAnchor>
  <xdr:twoCellAnchor editAs="oneCell">
    <xdr:from>
      <xdr:col>1</xdr:col>
      <xdr:colOff>114301</xdr:colOff>
      <xdr:row>32</xdr:row>
      <xdr:rowOff>76201</xdr:rowOff>
    </xdr:from>
    <xdr:to>
      <xdr:col>1</xdr:col>
      <xdr:colOff>533401</xdr:colOff>
      <xdr:row>34</xdr:row>
      <xdr:rowOff>113058</xdr:rowOff>
    </xdr:to>
    <xdr:pic>
      <xdr:nvPicPr>
        <xdr:cNvPr id="31" name="Graphic 30" descr="Sprouting Seed with solid fill">
          <a:extLst>
            <a:ext uri="{FF2B5EF4-FFF2-40B4-BE49-F238E27FC236}">
              <a16:creationId xmlns:a16="http://schemas.microsoft.com/office/drawing/2014/main" id="{38479B8F-96EF-F384-DA30-A4609336CD26}"/>
            </a:ext>
          </a:extLst>
        </xdr:cNvPr>
        <xdr:cNvPicPr>
          <a:picLocks noChangeAspect="1"/>
        </xdr:cNvPicPr>
      </xdr:nvPicPr>
      <xdr:blipFill>
        <a:blip xmlns:r="http://schemas.openxmlformats.org/officeDocument/2006/relationships" r:embed="rId11">
          <a:extLst>
            <a:ext uri="{96DAC541-7B7A-43D3-8B79-37D633B846F1}">
              <asvg:svgBlip xmlns:asvg="http://schemas.microsoft.com/office/drawing/2016/SVG/main" r:embed="rId12"/>
            </a:ext>
          </a:extLst>
        </a:blip>
        <a:stretch>
          <a:fillRect/>
        </a:stretch>
      </xdr:blipFill>
      <xdr:spPr>
        <a:xfrm>
          <a:off x="114301" y="6353176"/>
          <a:ext cx="419100" cy="419100"/>
        </a:xfrm>
        <a:prstGeom prst="rect">
          <a:avLst/>
        </a:prstGeom>
      </xdr:spPr>
    </xdr:pic>
    <xdr:clientData/>
  </xdr:twoCellAnchor>
  <xdr:twoCellAnchor editAs="oneCell">
    <xdr:from>
      <xdr:col>1</xdr:col>
      <xdr:colOff>28575</xdr:colOff>
      <xdr:row>49</xdr:row>
      <xdr:rowOff>73800</xdr:rowOff>
    </xdr:from>
    <xdr:to>
      <xdr:col>1</xdr:col>
      <xdr:colOff>561975</xdr:colOff>
      <xdr:row>52</xdr:row>
      <xdr:rowOff>34457</xdr:rowOff>
    </xdr:to>
    <xdr:pic>
      <xdr:nvPicPr>
        <xdr:cNvPr id="35" name="Graphic 34" descr="Seeds with solid fill">
          <a:extLst>
            <a:ext uri="{FF2B5EF4-FFF2-40B4-BE49-F238E27FC236}">
              <a16:creationId xmlns:a16="http://schemas.microsoft.com/office/drawing/2014/main" id="{B85D8ACF-C94E-C0D5-B0EA-859170BADA48}"/>
            </a:ext>
          </a:extLst>
        </xdr:cNvPr>
        <xdr:cNvPicPr>
          <a:picLocks noChangeAspect="1"/>
        </xdr:cNvPicPr>
      </xdr:nvPicPr>
      <xdr:blipFill>
        <a:blip xmlns:r="http://schemas.openxmlformats.org/officeDocument/2006/relationships" r:embed="rId13">
          <a:extLst>
            <a:ext uri="{96DAC541-7B7A-43D3-8B79-37D633B846F1}">
              <asvg:svgBlip xmlns:asvg="http://schemas.microsoft.com/office/drawing/2016/SVG/main" r:embed="rId14"/>
            </a:ext>
          </a:extLst>
        </a:blip>
        <a:stretch>
          <a:fillRect/>
        </a:stretch>
      </xdr:blipFill>
      <xdr:spPr>
        <a:xfrm>
          <a:off x="28575" y="8684400"/>
          <a:ext cx="533400" cy="533400"/>
        </a:xfrm>
        <a:prstGeom prst="rect">
          <a:avLst/>
        </a:prstGeom>
      </xdr:spPr>
    </xdr:pic>
    <xdr:clientData/>
  </xdr:twoCellAnchor>
  <xdr:twoCellAnchor editAs="oneCell">
    <xdr:from>
      <xdr:col>1</xdr:col>
      <xdr:colOff>28575</xdr:colOff>
      <xdr:row>68</xdr:row>
      <xdr:rowOff>104774</xdr:rowOff>
    </xdr:from>
    <xdr:to>
      <xdr:col>1</xdr:col>
      <xdr:colOff>533399</xdr:colOff>
      <xdr:row>71</xdr:row>
      <xdr:rowOff>36856</xdr:rowOff>
    </xdr:to>
    <xdr:pic>
      <xdr:nvPicPr>
        <xdr:cNvPr id="37" name="Graphic 36" descr="Mosquito with solid fill">
          <a:extLst>
            <a:ext uri="{FF2B5EF4-FFF2-40B4-BE49-F238E27FC236}">
              <a16:creationId xmlns:a16="http://schemas.microsoft.com/office/drawing/2014/main" id="{99051E96-5092-0E32-CD14-F0663FA3A753}"/>
            </a:ext>
          </a:extLst>
        </xdr:cNvPr>
        <xdr:cNvPicPr>
          <a:picLocks noChangeAspect="1"/>
        </xdr:cNvPicPr>
      </xdr:nvPicPr>
      <xdr:blipFill>
        <a:blip xmlns:r="http://schemas.openxmlformats.org/officeDocument/2006/relationships" r:embed="rId15">
          <a:extLst>
            <a:ext uri="{96DAC541-7B7A-43D3-8B79-37D633B846F1}">
              <asvg:svgBlip xmlns:asvg="http://schemas.microsoft.com/office/drawing/2016/SVG/main" r:embed="rId16"/>
            </a:ext>
          </a:extLst>
        </a:blip>
        <a:stretch>
          <a:fillRect/>
        </a:stretch>
      </xdr:blipFill>
      <xdr:spPr>
        <a:xfrm>
          <a:off x="28575" y="11239499"/>
          <a:ext cx="504824" cy="504825"/>
        </a:xfrm>
        <a:prstGeom prst="rect">
          <a:avLst/>
        </a:prstGeom>
      </xdr:spPr>
    </xdr:pic>
    <xdr:clientData/>
  </xdr:twoCellAnchor>
  <xdr:twoCellAnchor editAs="oneCell">
    <xdr:from>
      <xdr:col>1</xdr:col>
      <xdr:colOff>104775</xdr:colOff>
      <xdr:row>88</xdr:row>
      <xdr:rowOff>66675</xdr:rowOff>
    </xdr:from>
    <xdr:to>
      <xdr:col>1</xdr:col>
      <xdr:colOff>600075</xdr:colOff>
      <xdr:row>90</xdr:row>
      <xdr:rowOff>180975</xdr:rowOff>
    </xdr:to>
    <xdr:pic>
      <xdr:nvPicPr>
        <xdr:cNvPr id="39" name="Graphic 38" descr="Watering Plant with solid fill">
          <a:extLst>
            <a:ext uri="{FF2B5EF4-FFF2-40B4-BE49-F238E27FC236}">
              <a16:creationId xmlns:a16="http://schemas.microsoft.com/office/drawing/2014/main" id="{6F5C40DA-F579-9D1F-B3EE-87DB5C72CCF1}"/>
            </a:ext>
          </a:extLst>
        </xdr:cNvPr>
        <xdr:cNvPicPr>
          <a:picLocks noChangeAspect="1"/>
        </xdr:cNvPicPr>
      </xdr:nvPicPr>
      <xdr:blipFill>
        <a:blip xmlns:r="http://schemas.openxmlformats.org/officeDocument/2006/relationships" r:embed="rId17">
          <a:extLst>
            <a:ext uri="{96DAC541-7B7A-43D3-8B79-37D633B846F1}">
              <asvg:svgBlip xmlns:asvg="http://schemas.microsoft.com/office/drawing/2016/SVG/main" r:embed="rId18"/>
            </a:ext>
          </a:extLst>
        </a:blip>
        <a:stretch>
          <a:fillRect/>
        </a:stretch>
      </xdr:blipFill>
      <xdr:spPr>
        <a:xfrm>
          <a:off x="104775" y="14106525"/>
          <a:ext cx="495300" cy="495300"/>
        </a:xfrm>
        <a:prstGeom prst="rect">
          <a:avLst/>
        </a:prstGeom>
      </xdr:spPr>
    </xdr:pic>
    <xdr:clientData/>
  </xdr:twoCellAnchor>
  <xdr:twoCellAnchor editAs="oneCell">
    <xdr:from>
      <xdr:col>1</xdr:col>
      <xdr:colOff>38100</xdr:colOff>
      <xdr:row>103</xdr:row>
      <xdr:rowOff>57150</xdr:rowOff>
    </xdr:from>
    <xdr:to>
      <xdr:col>1</xdr:col>
      <xdr:colOff>581025</xdr:colOff>
      <xdr:row>106</xdr:row>
      <xdr:rowOff>28575</xdr:rowOff>
    </xdr:to>
    <xdr:pic>
      <xdr:nvPicPr>
        <xdr:cNvPr id="40" name="Graphic 39" descr="Tractor with solid fill">
          <a:extLst>
            <a:ext uri="{FF2B5EF4-FFF2-40B4-BE49-F238E27FC236}">
              <a16:creationId xmlns:a16="http://schemas.microsoft.com/office/drawing/2014/main" id="{B552399C-4C9D-483D-956C-13686E5B1ABF}"/>
            </a:ext>
          </a:extLst>
        </xdr:cNvPr>
        <xdr:cNvPicPr>
          <a:picLocks noChangeAspect="1"/>
        </xdr:cNvPicPr>
      </xdr:nvPicPr>
      <xdr:blipFill>
        <a:blip xmlns:r="http://schemas.openxmlformats.org/officeDocument/2006/relationships" r:embed="rId9">
          <a:extLst>
            <a:ext uri="{96DAC541-7B7A-43D3-8B79-37D633B846F1}">
              <asvg:svgBlip xmlns:asvg="http://schemas.microsoft.com/office/drawing/2016/SVG/main" r:embed="rId10"/>
            </a:ext>
          </a:extLst>
        </a:blip>
        <a:stretch>
          <a:fillRect/>
        </a:stretch>
      </xdr:blipFill>
      <xdr:spPr>
        <a:xfrm>
          <a:off x="38100" y="15449550"/>
          <a:ext cx="542925" cy="542925"/>
        </a:xfrm>
        <a:prstGeom prst="rect">
          <a:avLst/>
        </a:prstGeom>
      </xdr:spPr>
    </xdr:pic>
    <xdr:clientData/>
  </xdr:twoCellAnchor>
  <xdr:twoCellAnchor editAs="oneCell">
    <xdr:from>
      <xdr:col>7</xdr:col>
      <xdr:colOff>123826</xdr:colOff>
      <xdr:row>118</xdr:row>
      <xdr:rowOff>1</xdr:rowOff>
    </xdr:from>
    <xdr:to>
      <xdr:col>7</xdr:col>
      <xdr:colOff>523876</xdr:colOff>
      <xdr:row>119</xdr:row>
      <xdr:rowOff>28576</xdr:rowOff>
    </xdr:to>
    <xdr:pic>
      <xdr:nvPicPr>
        <xdr:cNvPr id="44" name="Graphic 43" descr="Box with solid fill">
          <a:extLst>
            <a:ext uri="{FF2B5EF4-FFF2-40B4-BE49-F238E27FC236}">
              <a16:creationId xmlns:a16="http://schemas.microsoft.com/office/drawing/2014/main" id="{6839E4E6-4CE5-4542-92D9-842272F4C589}"/>
            </a:ext>
          </a:extLst>
        </xdr:cNvPr>
        <xdr:cNvPicPr>
          <a:picLocks noChangeAspect="1"/>
        </xdr:cNvPicPr>
      </xdr:nvPicPr>
      <xdr:blipFill>
        <a:blip xmlns:r="http://schemas.openxmlformats.org/officeDocument/2006/relationships" r:embed="rId19">
          <a:extLst>
            <a:ext uri="{96DAC541-7B7A-43D3-8B79-37D633B846F1}">
              <asvg:svgBlip xmlns:asvg="http://schemas.microsoft.com/office/drawing/2016/SVG/main" r:embed="rId20"/>
            </a:ext>
          </a:extLst>
        </a:blip>
        <a:stretch>
          <a:fillRect/>
        </a:stretch>
      </xdr:blipFill>
      <xdr:spPr>
        <a:xfrm>
          <a:off x="5219701" y="18078451"/>
          <a:ext cx="400050" cy="400050"/>
        </a:xfrm>
        <a:prstGeom prst="rect">
          <a:avLst/>
        </a:prstGeom>
      </xdr:spPr>
    </xdr:pic>
    <xdr:clientData/>
  </xdr:twoCellAnchor>
  <xdr:twoCellAnchor editAs="oneCell">
    <xdr:from>
      <xdr:col>7</xdr:col>
      <xdr:colOff>104775</xdr:colOff>
      <xdr:row>119</xdr:row>
      <xdr:rowOff>0</xdr:rowOff>
    </xdr:from>
    <xdr:to>
      <xdr:col>7</xdr:col>
      <xdr:colOff>504824</xdr:colOff>
      <xdr:row>120</xdr:row>
      <xdr:rowOff>28574</xdr:rowOff>
    </xdr:to>
    <xdr:pic>
      <xdr:nvPicPr>
        <xdr:cNvPr id="46" name="Graphic 45" descr="Box trolley with solid fill">
          <a:extLst>
            <a:ext uri="{FF2B5EF4-FFF2-40B4-BE49-F238E27FC236}">
              <a16:creationId xmlns:a16="http://schemas.microsoft.com/office/drawing/2014/main" id="{39404488-98C3-AB89-AA0D-586B9D959993}"/>
            </a:ext>
          </a:extLst>
        </xdr:cNvPr>
        <xdr:cNvPicPr>
          <a:picLocks noChangeAspect="1"/>
        </xdr:cNvPicPr>
      </xdr:nvPicPr>
      <xdr:blipFill>
        <a:blip xmlns:r="http://schemas.openxmlformats.org/officeDocument/2006/relationships" r:embed="rId21">
          <a:extLst>
            <a:ext uri="{96DAC541-7B7A-43D3-8B79-37D633B846F1}">
              <asvg:svgBlip xmlns:asvg="http://schemas.microsoft.com/office/drawing/2016/SVG/main" r:embed="rId22"/>
            </a:ext>
          </a:extLst>
        </a:blip>
        <a:stretch>
          <a:fillRect/>
        </a:stretch>
      </xdr:blipFill>
      <xdr:spPr>
        <a:xfrm>
          <a:off x="5200650" y="18440400"/>
          <a:ext cx="400049" cy="400049"/>
        </a:xfrm>
        <a:prstGeom prst="rect">
          <a:avLst/>
        </a:prstGeom>
      </xdr:spPr>
    </xdr:pic>
    <xdr:clientData/>
  </xdr:twoCellAnchor>
  <xdr:twoCellAnchor editAs="oneCell">
    <xdr:from>
      <xdr:col>1</xdr:col>
      <xdr:colOff>74543</xdr:colOff>
      <xdr:row>121</xdr:row>
      <xdr:rowOff>88208</xdr:rowOff>
    </xdr:from>
    <xdr:to>
      <xdr:col>1</xdr:col>
      <xdr:colOff>636517</xdr:colOff>
      <xdr:row>124</xdr:row>
      <xdr:rowOff>78683</xdr:rowOff>
    </xdr:to>
    <xdr:pic>
      <xdr:nvPicPr>
        <xdr:cNvPr id="48" name="Graphic 47" descr="Grocery bag with solid fill">
          <a:extLst>
            <a:ext uri="{FF2B5EF4-FFF2-40B4-BE49-F238E27FC236}">
              <a16:creationId xmlns:a16="http://schemas.microsoft.com/office/drawing/2014/main" id="{50FFF856-84F8-3500-F512-751D5CE7D6E6}"/>
            </a:ext>
          </a:extLst>
        </xdr:cNvPr>
        <xdr:cNvPicPr>
          <a:picLocks noChangeAspect="1"/>
        </xdr:cNvPicPr>
      </xdr:nvPicPr>
      <xdr:blipFill>
        <a:blip xmlns:r="http://schemas.openxmlformats.org/officeDocument/2006/relationships" r:embed="rId23">
          <a:extLst>
            <a:ext uri="{96DAC541-7B7A-43D3-8B79-37D633B846F1}">
              <asvg:svgBlip xmlns:asvg="http://schemas.microsoft.com/office/drawing/2016/SVG/main" r:embed="rId24"/>
            </a:ext>
          </a:extLst>
        </a:blip>
        <a:stretch>
          <a:fillRect/>
        </a:stretch>
      </xdr:blipFill>
      <xdr:spPr>
        <a:xfrm>
          <a:off x="687456" y="24613012"/>
          <a:ext cx="561974" cy="561975"/>
        </a:xfrm>
        <a:prstGeom prst="rect">
          <a:avLst/>
        </a:prstGeom>
      </xdr:spPr>
    </xdr:pic>
    <xdr:clientData/>
  </xdr:twoCellAnchor>
  <xdr:twoCellAnchor>
    <xdr:from>
      <xdr:col>1</xdr:col>
      <xdr:colOff>285750</xdr:colOff>
      <xdr:row>116</xdr:row>
      <xdr:rowOff>28575</xdr:rowOff>
    </xdr:from>
    <xdr:to>
      <xdr:col>1</xdr:col>
      <xdr:colOff>285750</xdr:colOff>
      <xdr:row>116</xdr:row>
      <xdr:rowOff>190500</xdr:rowOff>
    </xdr:to>
    <xdr:cxnSp macro="">
      <xdr:nvCxnSpPr>
        <xdr:cNvPr id="49" name="Straight Arrow Connector 48">
          <a:extLst>
            <a:ext uri="{FF2B5EF4-FFF2-40B4-BE49-F238E27FC236}">
              <a16:creationId xmlns:a16="http://schemas.microsoft.com/office/drawing/2014/main" id="{6DD53092-7288-4CE6-B675-59E723550DEB}"/>
            </a:ext>
          </a:extLst>
        </xdr:cNvPr>
        <xdr:cNvCxnSpPr/>
      </xdr:nvCxnSpPr>
      <xdr:spPr>
        <a:xfrm>
          <a:off x="285750" y="17535525"/>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266700</xdr:colOff>
      <xdr:row>135</xdr:row>
      <xdr:rowOff>0</xdr:rowOff>
    </xdr:from>
    <xdr:to>
      <xdr:col>1</xdr:col>
      <xdr:colOff>266700</xdr:colOff>
      <xdr:row>135</xdr:row>
      <xdr:rowOff>161925</xdr:rowOff>
    </xdr:to>
    <xdr:cxnSp macro="">
      <xdr:nvCxnSpPr>
        <xdr:cNvPr id="50" name="Straight Arrow Connector 49">
          <a:extLst>
            <a:ext uri="{FF2B5EF4-FFF2-40B4-BE49-F238E27FC236}">
              <a16:creationId xmlns:a16="http://schemas.microsoft.com/office/drawing/2014/main" id="{BE7A14F5-713B-47ED-9DEE-8133F7C90E31}"/>
            </a:ext>
          </a:extLst>
        </xdr:cNvPr>
        <xdr:cNvCxnSpPr/>
      </xdr:nvCxnSpPr>
      <xdr:spPr>
        <a:xfrm>
          <a:off x="266700" y="21326475"/>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276225</xdr:colOff>
      <xdr:row>146</xdr:row>
      <xdr:rowOff>19050</xdr:rowOff>
    </xdr:from>
    <xdr:to>
      <xdr:col>1</xdr:col>
      <xdr:colOff>276225</xdr:colOff>
      <xdr:row>146</xdr:row>
      <xdr:rowOff>180975</xdr:rowOff>
    </xdr:to>
    <xdr:cxnSp macro="">
      <xdr:nvCxnSpPr>
        <xdr:cNvPr id="52" name="Straight Arrow Connector 51">
          <a:extLst>
            <a:ext uri="{FF2B5EF4-FFF2-40B4-BE49-F238E27FC236}">
              <a16:creationId xmlns:a16="http://schemas.microsoft.com/office/drawing/2014/main" id="{A0CB391A-A990-4B7B-8248-E00302B04632}"/>
            </a:ext>
          </a:extLst>
        </xdr:cNvPr>
        <xdr:cNvCxnSpPr/>
      </xdr:nvCxnSpPr>
      <xdr:spPr>
        <a:xfrm>
          <a:off x="276225" y="23279100"/>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1</xdr:col>
      <xdr:colOff>57150</xdr:colOff>
      <xdr:row>135</xdr:row>
      <xdr:rowOff>171450</xdr:rowOff>
    </xdr:from>
    <xdr:to>
      <xdr:col>1</xdr:col>
      <xdr:colOff>571500</xdr:colOff>
      <xdr:row>138</xdr:row>
      <xdr:rowOff>104776</xdr:rowOff>
    </xdr:to>
    <xdr:pic>
      <xdr:nvPicPr>
        <xdr:cNvPr id="54" name="Graphic 53" descr="Truck with solid fill">
          <a:extLst>
            <a:ext uri="{FF2B5EF4-FFF2-40B4-BE49-F238E27FC236}">
              <a16:creationId xmlns:a16="http://schemas.microsoft.com/office/drawing/2014/main" id="{A4E196B5-86D7-4DD9-40E9-6A80671DA7AF}"/>
            </a:ext>
          </a:extLst>
        </xdr:cNvPr>
        <xdr:cNvPicPr>
          <a:picLocks noChangeAspect="1"/>
        </xdr:cNvPicPr>
      </xdr:nvPicPr>
      <xdr:blipFill>
        <a:blip xmlns:r="http://schemas.openxmlformats.org/officeDocument/2006/relationships" r:embed="rId25">
          <a:extLst>
            <a:ext uri="{96DAC541-7B7A-43D3-8B79-37D633B846F1}">
              <asvg:svgBlip xmlns:asvg="http://schemas.microsoft.com/office/drawing/2016/SVG/main" r:embed="rId26"/>
            </a:ext>
          </a:extLst>
        </a:blip>
        <a:stretch>
          <a:fillRect/>
        </a:stretch>
      </xdr:blipFill>
      <xdr:spPr>
        <a:xfrm>
          <a:off x="57150" y="21497925"/>
          <a:ext cx="514350" cy="5143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304800</xdr:colOff>
      <xdr:row>6</xdr:row>
      <xdr:rowOff>38100</xdr:rowOff>
    </xdr:from>
    <xdr:to>
      <xdr:col>1</xdr:col>
      <xdr:colOff>304800</xdr:colOff>
      <xdr:row>7</xdr:row>
      <xdr:rowOff>9525</xdr:rowOff>
    </xdr:to>
    <xdr:cxnSp macro="">
      <xdr:nvCxnSpPr>
        <xdr:cNvPr id="2" name="Straight Arrow Connector 1">
          <a:extLst>
            <a:ext uri="{FF2B5EF4-FFF2-40B4-BE49-F238E27FC236}">
              <a16:creationId xmlns:a16="http://schemas.microsoft.com/office/drawing/2014/main" id="{B89B634F-F382-480D-961E-CEBEB8F1E400}"/>
            </a:ext>
          </a:extLst>
        </xdr:cNvPr>
        <xdr:cNvCxnSpPr/>
      </xdr:nvCxnSpPr>
      <xdr:spPr>
        <a:xfrm>
          <a:off x="914400" y="2200275"/>
          <a:ext cx="0" cy="171450"/>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266700</xdr:colOff>
      <xdr:row>13</xdr:row>
      <xdr:rowOff>47625</xdr:rowOff>
    </xdr:from>
    <xdr:to>
      <xdr:col>1</xdr:col>
      <xdr:colOff>266700</xdr:colOff>
      <xdr:row>15</xdr:row>
      <xdr:rowOff>190500</xdr:rowOff>
    </xdr:to>
    <xdr:cxnSp macro="">
      <xdr:nvCxnSpPr>
        <xdr:cNvPr id="3" name="Straight Arrow Connector 2">
          <a:extLst>
            <a:ext uri="{FF2B5EF4-FFF2-40B4-BE49-F238E27FC236}">
              <a16:creationId xmlns:a16="http://schemas.microsoft.com/office/drawing/2014/main" id="{6FA29BDC-E39E-46C5-AFB6-45352500B5C4}"/>
            </a:ext>
          </a:extLst>
        </xdr:cNvPr>
        <xdr:cNvCxnSpPr/>
      </xdr:nvCxnSpPr>
      <xdr:spPr>
        <a:xfrm>
          <a:off x="876300" y="3581400"/>
          <a:ext cx="0" cy="438150"/>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304800</xdr:colOff>
      <xdr:row>31</xdr:row>
      <xdr:rowOff>19050</xdr:rowOff>
    </xdr:from>
    <xdr:to>
      <xdr:col>1</xdr:col>
      <xdr:colOff>304800</xdr:colOff>
      <xdr:row>31</xdr:row>
      <xdr:rowOff>200025</xdr:rowOff>
    </xdr:to>
    <xdr:cxnSp macro="">
      <xdr:nvCxnSpPr>
        <xdr:cNvPr id="4" name="Straight Arrow Connector 3">
          <a:extLst>
            <a:ext uri="{FF2B5EF4-FFF2-40B4-BE49-F238E27FC236}">
              <a16:creationId xmlns:a16="http://schemas.microsoft.com/office/drawing/2014/main" id="{CCD18C47-2DA8-44DE-B05D-37A09D754DC1}"/>
            </a:ext>
          </a:extLst>
        </xdr:cNvPr>
        <xdr:cNvCxnSpPr/>
      </xdr:nvCxnSpPr>
      <xdr:spPr>
        <a:xfrm>
          <a:off x="914400" y="6915150"/>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295275</xdr:colOff>
      <xdr:row>48</xdr:row>
      <xdr:rowOff>19050</xdr:rowOff>
    </xdr:from>
    <xdr:to>
      <xdr:col>1</xdr:col>
      <xdr:colOff>295275</xdr:colOff>
      <xdr:row>48</xdr:row>
      <xdr:rowOff>200025</xdr:rowOff>
    </xdr:to>
    <xdr:cxnSp macro="">
      <xdr:nvCxnSpPr>
        <xdr:cNvPr id="5" name="Straight Arrow Connector 4">
          <a:extLst>
            <a:ext uri="{FF2B5EF4-FFF2-40B4-BE49-F238E27FC236}">
              <a16:creationId xmlns:a16="http://schemas.microsoft.com/office/drawing/2014/main" id="{FA22820E-12F4-4CC8-8028-1D0AA109B29C}"/>
            </a:ext>
          </a:extLst>
        </xdr:cNvPr>
        <xdr:cNvCxnSpPr/>
      </xdr:nvCxnSpPr>
      <xdr:spPr>
        <a:xfrm>
          <a:off x="904875" y="9991725"/>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304800</xdr:colOff>
      <xdr:row>67</xdr:row>
      <xdr:rowOff>19050</xdr:rowOff>
    </xdr:from>
    <xdr:to>
      <xdr:col>1</xdr:col>
      <xdr:colOff>304800</xdr:colOff>
      <xdr:row>67</xdr:row>
      <xdr:rowOff>200025</xdr:rowOff>
    </xdr:to>
    <xdr:cxnSp macro="">
      <xdr:nvCxnSpPr>
        <xdr:cNvPr id="6" name="Straight Arrow Connector 5">
          <a:extLst>
            <a:ext uri="{FF2B5EF4-FFF2-40B4-BE49-F238E27FC236}">
              <a16:creationId xmlns:a16="http://schemas.microsoft.com/office/drawing/2014/main" id="{BC2B3333-B545-486B-A849-34A6FD4B3159}"/>
            </a:ext>
          </a:extLst>
        </xdr:cNvPr>
        <xdr:cNvCxnSpPr/>
      </xdr:nvCxnSpPr>
      <xdr:spPr>
        <a:xfrm>
          <a:off x="914400" y="13639800"/>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4</xdr:col>
      <xdr:colOff>89453</xdr:colOff>
      <xdr:row>1</xdr:row>
      <xdr:rowOff>331307</xdr:rowOff>
    </xdr:from>
    <xdr:to>
      <xdr:col>4</xdr:col>
      <xdr:colOff>508552</xdr:colOff>
      <xdr:row>2</xdr:row>
      <xdr:rowOff>359882</xdr:rowOff>
    </xdr:to>
    <xdr:pic>
      <xdr:nvPicPr>
        <xdr:cNvPr id="7" name="Graphic 6" descr="Agriculture with solid fill">
          <a:extLst>
            <a:ext uri="{FF2B5EF4-FFF2-40B4-BE49-F238E27FC236}">
              <a16:creationId xmlns:a16="http://schemas.microsoft.com/office/drawing/2014/main" id="{CCDA7A69-97DF-484F-9FE4-5F03D069CED4}"/>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4318553" y="531332"/>
          <a:ext cx="419099" cy="419100"/>
        </a:xfrm>
        <a:prstGeom prst="rect">
          <a:avLst/>
        </a:prstGeom>
      </xdr:spPr>
    </xdr:pic>
    <xdr:clientData/>
  </xdr:twoCellAnchor>
  <xdr:twoCellAnchor editAs="oneCell">
    <xdr:from>
      <xdr:col>4</xdr:col>
      <xdr:colOff>74129</xdr:colOff>
      <xdr:row>0</xdr:row>
      <xdr:rowOff>99391</xdr:rowOff>
    </xdr:from>
    <xdr:to>
      <xdr:col>4</xdr:col>
      <xdr:colOff>502754</xdr:colOff>
      <xdr:row>1</xdr:row>
      <xdr:rowOff>327991</xdr:rowOff>
    </xdr:to>
    <xdr:pic>
      <xdr:nvPicPr>
        <xdr:cNvPr id="8" name="Graphic 7" descr="Corn with solid fill">
          <a:extLst>
            <a:ext uri="{FF2B5EF4-FFF2-40B4-BE49-F238E27FC236}">
              <a16:creationId xmlns:a16="http://schemas.microsoft.com/office/drawing/2014/main" id="{21D236AF-4D67-434F-A2D1-7144B5FC4997}"/>
            </a:ext>
          </a:extLst>
        </xdr:cNvPr>
        <xdr:cNvPicPr>
          <a:picLocks noChangeAspect="1"/>
        </xdr:cNvPicPr>
      </xdr:nvPicPr>
      <xdr:blipFill>
        <a:blip xmlns:r="http://schemas.openxmlformats.org/officeDocument/2006/relationships" r:embed="rId3">
          <a:extLst>
            <a:ext uri="{96DAC541-7B7A-43D3-8B79-37D633B846F1}">
              <asvg:svgBlip xmlns:asvg="http://schemas.microsoft.com/office/drawing/2016/SVG/main" r:embed="rId4"/>
            </a:ext>
          </a:extLst>
        </a:blip>
        <a:stretch>
          <a:fillRect/>
        </a:stretch>
      </xdr:blipFill>
      <xdr:spPr>
        <a:xfrm>
          <a:off x="4303229" y="99391"/>
          <a:ext cx="428625" cy="428625"/>
        </a:xfrm>
        <a:prstGeom prst="rect">
          <a:avLst/>
        </a:prstGeom>
      </xdr:spPr>
    </xdr:pic>
    <xdr:clientData/>
  </xdr:twoCellAnchor>
  <xdr:twoCellAnchor editAs="oneCell">
    <xdr:from>
      <xdr:col>4</xdr:col>
      <xdr:colOff>76200</xdr:colOff>
      <xdr:row>3</xdr:row>
      <xdr:rowOff>176420</xdr:rowOff>
    </xdr:from>
    <xdr:to>
      <xdr:col>4</xdr:col>
      <xdr:colOff>495300</xdr:colOff>
      <xdr:row>4</xdr:row>
      <xdr:rowOff>204994</xdr:rowOff>
    </xdr:to>
    <xdr:pic>
      <xdr:nvPicPr>
        <xdr:cNvPr id="9" name="Graphic 8" descr="Exponential Graph with solid fill">
          <a:extLst>
            <a:ext uri="{FF2B5EF4-FFF2-40B4-BE49-F238E27FC236}">
              <a16:creationId xmlns:a16="http://schemas.microsoft.com/office/drawing/2014/main" id="{5C03CA47-BFD6-4011-807F-40A94809D2EA}"/>
            </a:ext>
          </a:extLst>
        </xdr:cNvPr>
        <xdr:cNvPicPr>
          <a:picLocks noChangeAspect="1"/>
        </xdr:cNvPicPr>
      </xdr:nvPicPr>
      <xdr:blipFill>
        <a:blip xmlns:r="http://schemas.openxmlformats.org/officeDocument/2006/relationships" r:embed="rId5">
          <a:extLst>
            <a:ext uri="{96DAC541-7B7A-43D3-8B79-37D633B846F1}">
              <asvg:svgBlip xmlns:asvg="http://schemas.microsoft.com/office/drawing/2016/SVG/main" r:embed="rId6"/>
            </a:ext>
          </a:extLst>
        </a:blip>
        <a:stretch>
          <a:fillRect/>
        </a:stretch>
      </xdr:blipFill>
      <xdr:spPr>
        <a:xfrm>
          <a:off x="4305300" y="1147970"/>
          <a:ext cx="419100" cy="419099"/>
        </a:xfrm>
        <a:prstGeom prst="rect">
          <a:avLst/>
        </a:prstGeom>
      </xdr:spPr>
    </xdr:pic>
    <xdr:clientData/>
  </xdr:twoCellAnchor>
  <xdr:twoCellAnchor editAs="oneCell">
    <xdr:from>
      <xdr:col>4</xdr:col>
      <xdr:colOff>77442</xdr:colOff>
      <xdr:row>4</xdr:row>
      <xdr:rowOff>358636</xdr:rowOff>
    </xdr:from>
    <xdr:to>
      <xdr:col>4</xdr:col>
      <xdr:colOff>506067</xdr:colOff>
      <xdr:row>5</xdr:row>
      <xdr:rowOff>394252</xdr:rowOff>
    </xdr:to>
    <xdr:pic>
      <xdr:nvPicPr>
        <xdr:cNvPr id="10" name="Graphic 9" descr="Packing Box Open with solid fill">
          <a:extLst>
            <a:ext uri="{FF2B5EF4-FFF2-40B4-BE49-F238E27FC236}">
              <a16:creationId xmlns:a16="http://schemas.microsoft.com/office/drawing/2014/main" id="{15CE9DA4-5947-40F9-8716-9F1872EEEBCB}"/>
            </a:ext>
          </a:extLst>
        </xdr:cNvPr>
        <xdr:cNvPicPr>
          <a:picLocks noChangeAspect="1"/>
        </xdr:cNvPicPr>
      </xdr:nvPicPr>
      <xdr:blipFill>
        <a:blip xmlns:r="http://schemas.openxmlformats.org/officeDocument/2006/relationships" r:embed="rId7">
          <a:extLst>
            <a:ext uri="{96DAC541-7B7A-43D3-8B79-37D633B846F1}">
              <asvg:svgBlip xmlns:asvg="http://schemas.microsoft.com/office/drawing/2016/SVG/main" r:embed="rId8"/>
            </a:ext>
          </a:extLst>
        </a:blip>
        <a:stretch>
          <a:fillRect/>
        </a:stretch>
      </xdr:blipFill>
      <xdr:spPr>
        <a:xfrm>
          <a:off x="4306542" y="1720711"/>
          <a:ext cx="428625" cy="426141"/>
        </a:xfrm>
        <a:prstGeom prst="rect">
          <a:avLst/>
        </a:prstGeom>
      </xdr:spPr>
    </xdr:pic>
    <xdr:clientData/>
  </xdr:twoCellAnchor>
  <xdr:twoCellAnchor>
    <xdr:from>
      <xdr:col>1</xdr:col>
      <xdr:colOff>295275</xdr:colOff>
      <xdr:row>87</xdr:row>
      <xdr:rowOff>28575</xdr:rowOff>
    </xdr:from>
    <xdr:to>
      <xdr:col>1</xdr:col>
      <xdr:colOff>295275</xdr:colOff>
      <xdr:row>88</xdr:row>
      <xdr:rowOff>0</xdr:rowOff>
    </xdr:to>
    <xdr:cxnSp macro="">
      <xdr:nvCxnSpPr>
        <xdr:cNvPr id="11" name="Straight Arrow Connector 10">
          <a:extLst>
            <a:ext uri="{FF2B5EF4-FFF2-40B4-BE49-F238E27FC236}">
              <a16:creationId xmlns:a16="http://schemas.microsoft.com/office/drawing/2014/main" id="{53AC83A2-69A8-4CC0-BD61-FA2BC07B9390}"/>
            </a:ext>
          </a:extLst>
        </xdr:cNvPr>
        <xdr:cNvCxnSpPr/>
      </xdr:nvCxnSpPr>
      <xdr:spPr>
        <a:xfrm>
          <a:off x="904875" y="17487900"/>
          <a:ext cx="0" cy="171450"/>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7</xdr:col>
      <xdr:colOff>114300</xdr:colOff>
      <xdr:row>116</xdr:row>
      <xdr:rowOff>190500</xdr:rowOff>
    </xdr:from>
    <xdr:to>
      <xdr:col>7</xdr:col>
      <xdr:colOff>533400</xdr:colOff>
      <xdr:row>118</xdr:row>
      <xdr:rowOff>38100</xdr:rowOff>
    </xdr:to>
    <xdr:pic>
      <xdr:nvPicPr>
        <xdr:cNvPr id="12" name="Graphic 11" descr="Exponential Graph with solid fill">
          <a:extLst>
            <a:ext uri="{FF2B5EF4-FFF2-40B4-BE49-F238E27FC236}">
              <a16:creationId xmlns:a16="http://schemas.microsoft.com/office/drawing/2014/main" id="{CE45B252-12A9-4EE1-BA5C-3D1A27920C70}"/>
            </a:ext>
          </a:extLst>
        </xdr:cNvPr>
        <xdr:cNvPicPr>
          <a:picLocks noChangeAspect="1"/>
        </xdr:cNvPicPr>
      </xdr:nvPicPr>
      <xdr:blipFill>
        <a:blip xmlns:r="http://schemas.openxmlformats.org/officeDocument/2006/relationships" r:embed="rId5">
          <a:extLst>
            <a:ext uri="{96DAC541-7B7A-43D3-8B79-37D633B846F1}">
              <asvg:svgBlip xmlns:asvg="http://schemas.microsoft.com/office/drawing/2016/SVG/main" r:embed="rId6"/>
            </a:ext>
          </a:extLst>
        </a:blip>
        <a:stretch>
          <a:fillRect/>
        </a:stretch>
      </xdr:blipFill>
      <xdr:spPr>
        <a:xfrm>
          <a:off x="6553200" y="23231475"/>
          <a:ext cx="419100" cy="419100"/>
        </a:xfrm>
        <a:prstGeom prst="rect">
          <a:avLst/>
        </a:prstGeom>
      </xdr:spPr>
    </xdr:pic>
    <xdr:clientData/>
  </xdr:twoCellAnchor>
  <xdr:twoCellAnchor>
    <xdr:from>
      <xdr:col>1</xdr:col>
      <xdr:colOff>304800</xdr:colOff>
      <xdr:row>102</xdr:row>
      <xdr:rowOff>38100</xdr:rowOff>
    </xdr:from>
    <xdr:to>
      <xdr:col>1</xdr:col>
      <xdr:colOff>304800</xdr:colOff>
      <xdr:row>103</xdr:row>
      <xdr:rowOff>0</xdr:rowOff>
    </xdr:to>
    <xdr:cxnSp macro="">
      <xdr:nvCxnSpPr>
        <xdr:cNvPr id="13" name="Straight Arrow Connector 12">
          <a:extLst>
            <a:ext uri="{FF2B5EF4-FFF2-40B4-BE49-F238E27FC236}">
              <a16:creationId xmlns:a16="http://schemas.microsoft.com/office/drawing/2014/main" id="{CF5AF4A2-F138-47C9-BB1C-161697244D6C}"/>
            </a:ext>
          </a:extLst>
        </xdr:cNvPr>
        <xdr:cNvCxnSpPr/>
      </xdr:nvCxnSpPr>
      <xdr:spPr>
        <a:xfrm>
          <a:off x="914400" y="20383500"/>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1</xdr:col>
      <xdr:colOff>28575</xdr:colOff>
      <xdr:row>16</xdr:row>
      <xdr:rowOff>66675</xdr:rowOff>
    </xdr:from>
    <xdr:to>
      <xdr:col>1</xdr:col>
      <xdr:colOff>571500</xdr:colOff>
      <xdr:row>19</xdr:row>
      <xdr:rowOff>36857</xdr:rowOff>
    </xdr:to>
    <xdr:pic>
      <xdr:nvPicPr>
        <xdr:cNvPr id="14" name="Graphic 13" descr="Tractor with solid fill">
          <a:extLst>
            <a:ext uri="{FF2B5EF4-FFF2-40B4-BE49-F238E27FC236}">
              <a16:creationId xmlns:a16="http://schemas.microsoft.com/office/drawing/2014/main" id="{FE40F854-6703-4A82-8705-95D6439C25CF}"/>
            </a:ext>
          </a:extLst>
        </xdr:cNvPr>
        <xdr:cNvPicPr>
          <a:picLocks noChangeAspect="1"/>
        </xdr:cNvPicPr>
      </xdr:nvPicPr>
      <xdr:blipFill>
        <a:blip xmlns:r="http://schemas.openxmlformats.org/officeDocument/2006/relationships" r:embed="rId9">
          <a:extLst>
            <a:ext uri="{96DAC541-7B7A-43D3-8B79-37D633B846F1}">
              <asvg:svgBlip xmlns:asvg="http://schemas.microsoft.com/office/drawing/2016/SVG/main" r:embed="rId10"/>
            </a:ext>
          </a:extLst>
        </a:blip>
        <a:stretch>
          <a:fillRect/>
        </a:stretch>
      </xdr:blipFill>
      <xdr:spPr>
        <a:xfrm>
          <a:off x="638175" y="4086225"/>
          <a:ext cx="542925" cy="541682"/>
        </a:xfrm>
        <a:prstGeom prst="rect">
          <a:avLst/>
        </a:prstGeom>
      </xdr:spPr>
    </xdr:pic>
    <xdr:clientData/>
  </xdr:twoCellAnchor>
  <xdr:twoCellAnchor editAs="oneCell">
    <xdr:from>
      <xdr:col>1</xdr:col>
      <xdr:colOff>114301</xdr:colOff>
      <xdr:row>32</xdr:row>
      <xdr:rowOff>76201</xdr:rowOff>
    </xdr:from>
    <xdr:to>
      <xdr:col>1</xdr:col>
      <xdr:colOff>533401</xdr:colOff>
      <xdr:row>34</xdr:row>
      <xdr:rowOff>113058</xdr:rowOff>
    </xdr:to>
    <xdr:pic>
      <xdr:nvPicPr>
        <xdr:cNvPr id="15" name="Graphic 14" descr="Sprouting Seed with solid fill">
          <a:extLst>
            <a:ext uri="{FF2B5EF4-FFF2-40B4-BE49-F238E27FC236}">
              <a16:creationId xmlns:a16="http://schemas.microsoft.com/office/drawing/2014/main" id="{B48ADC1E-FE35-4382-B453-CF5656634A95}"/>
            </a:ext>
          </a:extLst>
        </xdr:cNvPr>
        <xdr:cNvPicPr>
          <a:picLocks noChangeAspect="1"/>
        </xdr:cNvPicPr>
      </xdr:nvPicPr>
      <xdr:blipFill>
        <a:blip xmlns:r="http://schemas.openxmlformats.org/officeDocument/2006/relationships" r:embed="rId11">
          <a:extLst>
            <a:ext uri="{96DAC541-7B7A-43D3-8B79-37D633B846F1}">
              <asvg:svgBlip xmlns:asvg="http://schemas.microsoft.com/office/drawing/2016/SVG/main" r:embed="rId12"/>
            </a:ext>
          </a:extLst>
        </a:blip>
        <a:stretch>
          <a:fillRect/>
        </a:stretch>
      </xdr:blipFill>
      <xdr:spPr>
        <a:xfrm>
          <a:off x="723901" y="7172326"/>
          <a:ext cx="419100" cy="417857"/>
        </a:xfrm>
        <a:prstGeom prst="rect">
          <a:avLst/>
        </a:prstGeom>
      </xdr:spPr>
    </xdr:pic>
    <xdr:clientData/>
  </xdr:twoCellAnchor>
  <xdr:twoCellAnchor editAs="oneCell">
    <xdr:from>
      <xdr:col>1</xdr:col>
      <xdr:colOff>28575</xdr:colOff>
      <xdr:row>49</xdr:row>
      <xdr:rowOff>73800</xdr:rowOff>
    </xdr:from>
    <xdr:to>
      <xdr:col>1</xdr:col>
      <xdr:colOff>561975</xdr:colOff>
      <xdr:row>52</xdr:row>
      <xdr:rowOff>34457</xdr:rowOff>
    </xdr:to>
    <xdr:pic>
      <xdr:nvPicPr>
        <xdr:cNvPr id="16" name="Graphic 15" descr="Seeds with solid fill">
          <a:extLst>
            <a:ext uri="{FF2B5EF4-FFF2-40B4-BE49-F238E27FC236}">
              <a16:creationId xmlns:a16="http://schemas.microsoft.com/office/drawing/2014/main" id="{2B784337-929A-4C13-92AE-3A98688CB436}"/>
            </a:ext>
          </a:extLst>
        </xdr:cNvPr>
        <xdr:cNvPicPr>
          <a:picLocks noChangeAspect="1"/>
        </xdr:cNvPicPr>
      </xdr:nvPicPr>
      <xdr:blipFill>
        <a:blip xmlns:r="http://schemas.openxmlformats.org/officeDocument/2006/relationships" r:embed="rId13">
          <a:extLst>
            <a:ext uri="{96DAC541-7B7A-43D3-8B79-37D633B846F1}">
              <asvg:svgBlip xmlns:asvg="http://schemas.microsoft.com/office/drawing/2016/SVG/main" r:embed="rId14"/>
            </a:ext>
          </a:extLst>
        </a:blip>
        <a:stretch>
          <a:fillRect/>
        </a:stretch>
      </xdr:blipFill>
      <xdr:spPr>
        <a:xfrm>
          <a:off x="638175" y="10246500"/>
          <a:ext cx="533400" cy="532157"/>
        </a:xfrm>
        <a:prstGeom prst="rect">
          <a:avLst/>
        </a:prstGeom>
      </xdr:spPr>
    </xdr:pic>
    <xdr:clientData/>
  </xdr:twoCellAnchor>
  <xdr:twoCellAnchor editAs="oneCell">
    <xdr:from>
      <xdr:col>1</xdr:col>
      <xdr:colOff>28575</xdr:colOff>
      <xdr:row>68</xdr:row>
      <xdr:rowOff>104774</xdr:rowOff>
    </xdr:from>
    <xdr:to>
      <xdr:col>1</xdr:col>
      <xdr:colOff>533399</xdr:colOff>
      <xdr:row>71</xdr:row>
      <xdr:rowOff>36856</xdr:rowOff>
    </xdr:to>
    <xdr:pic>
      <xdr:nvPicPr>
        <xdr:cNvPr id="17" name="Graphic 16" descr="Mosquito with solid fill">
          <a:extLst>
            <a:ext uri="{FF2B5EF4-FFF2-40B4-BE49-F238E27FC236}">
              <a16:creationId xmlns:a16="http://schemas.microsoft.com/office/drawing/2014/main" id="{9C7C1E64-D1E7-4931-A7DB-CD0BAE96FAB5}"/>
            </a:ext>
          </a:extLst>
        </xdr:cNvPr>
        <xdr:cNvPicPr>
          <a:picLocks noChangeAspect="1"/>
        </xdr:cNvPicPr>
      </xdr:nvPicPr>
      <xdr:blipFill>
        <a:blip xmlns:r="http://schemas.openxmlformats.org/officeDocument/2006/relationships" r:embed="rId15">
          <a:extLst>
            <a:ext uri="{96DAC541-7B7A-43D3-8B79-37D633B846F1}">
              <asvg:svgBlip xmlns:asvg="http://schemas.microsoft.com/office/drawing/2016/SVG/main" r:embed="rId16"/>
            </a:ext>
          </a:extLst>
        </a:blip>
        <a:stretch>
          <a:fillRect/>
        </a:stretch>
      </xdr:blipFill>
      <xdr:spPr>
        <a:xfrm>
          <a:off x="638175" y="13925549"/>
          <a:ext cx="504824" cy="503582"/>
        </a:xfrm>
        <a:prstGeom prst="rect">
          <a:avLst/>
        </a:prstGeom>
      </xdr:spPr>
    </xdr:pic>
    <xdr:clientData/>
  </xdr:twoCellAnchor>
  <xdr:twoCellAnchor editAs="oneCell">
    <xdr:from>
      <xdr:col>1</xdr:col>
      <xdr:colOff>104775</xdr:colOff>
      <xdr:row>88</xdr:row>
      <xdr:rowOff>66675</xdr:rowOff>
    </xdr:from>
    <xdr:to>
      <xdr:col>1</xdr:col>
      <xdr:colOff>600075</xdr:colOff>
      <xdr:row>90</xdr:row>
      <xdr:rowOff>180975</xdr:rowOff>
    </xdr:to>
    <xdr:pic>
      <xdr:nvPicPr>
        <xdr:cNvPr id="18" name="Graphic 17" descr="Watering Plant with solid fill">
          <a:extLst>
            <a:ext uri="{FF2B5EF4-FFF2-40B4-BE49-F238E27FC236}">
              <a16:creationId xmlns:a16="http://schemas.microsoft.com/office/drawing/2014/main" id="{FB118F9E-F10A-4F6B-88EB-F99FAA4C9086}"/>
            </a:ext>
          </a:extLst>
        </xdr:cNvPr>
        <xdr:cNvPicPr>
          <a:picLocks noChangeAspect="1"/>
        </xdr:cNvPicPr>
      </xdr:nvPicPr>
      <xdr:blipFill>
        <a:blip xmlns:r="http://schemas.openxmlformats.org/officeDocument/2006/relationships" r:embed="rId17">
          <a:extLst>
            <a:ext uri="{96DAC541-7B7A-43D3-8B79-37D633B846F1}">
              <asvg:svgBlip xmlns:asvg="http://schemas.microsoft.com/office/drawing/2016/SVG/main" r:embed="rId18"/>
            </a:ext>
          </a:extLst>
        </a:blip>
        <a:stretch>
          <a:fillRect/>
        </a:stretch>
      </xdr:blipFill>
      <xdr:spPr>
        <a:xfrm>
          <a:off x="714375" y="17726025"/>
          <a:ext cx="495300" cy="495300"/>
        </a:xfrm>
        <a:prstGeom prst="rect">
          <a:avLst/>
        </a:prstGeom>
      </xdr:spPr>
    </xdr:pic>
    <xdr:clientData/>
  </xdr:twoCellAnchor>
  <xdr:twoCellAnchor editAs="oneCell">
    <xdr:from>
      <xdr:col>1</xdr:col>
      <xdr:colOff>38100</xdr:colOff>
      <xdr:row>103</xdr:row>
      <xdr:rowOff>57150</xdr:rowOff>
    </xdr:from>
    <xdr:to>
      <xdr:col>1</xdr:col>
      <xdr:colOff>581025</xdr:colOff>
      <xdr:row>106</xdr:row>
      <xdr:rowOff>28575</xdr:rowOff>
    </xdr:to>
    <xdr:pic>
      <xdr:nvPicPr>
        <xdr:cNvPr id="19" name="Graphic 18" descr="Tractor with solid fill">
          <a:extLst>
            <a:ext uri="{FF2B5EF4-FFF2-40B4-BE49-F238E27FC236}">
              <a16:creationId xmlns:a16="http://schemas.microsoft.com/office/drawing/2014/main" id="{064F5889-E61E-4B78-B5BA-AC078F415E57}"/>
            </a:ext>
          </a:extLst>
        </xdr:cNvPr>
        <xdr:cNvPicPr>
          <a:picLocks noChangeAspect="1"/>
        </xdr:cNvPicPr>
      </xdr:nvPicPr>
      <xdr:blipFill>
        <a:blip xmlns:r="http://schemas.openxmlformats.org/officeDocument/2006/relationships" r:embed="rId9">
          <a:extLst>
            <a:ext uri="{96DAC541-7B7A-43D3-8B79-37D633B846F1}">
              <asvg:svgBlip xmlns:asvg="http://schemas.microsoft.com/office/drawing/2016/SVG/main" r:embed="rId10"/>
            </a:ext>
          </a:extLst>
        </a:blip>
        <a:stretch>
          <a:fillRect/>
        </a:stretch>
      </xdr:blipFill>
      <xdr:spPr>
        <a:xfrm>
          <a:off x="647700" y="20602575"/>
          <a:ext cx="542925" cy="542925"/>
        </a:xfrm>
        <a:prstGeom prst="rect">
          <a:avLst/>
        </a:prstGeom>
      </xdr:spPr>
    </xdr:pic>
    <xdr:clientData/>
  </xdr:twoCellAnchor>
  <xdr:twoCellAnchor editAs="oneCell">
    <xdr:from>
      <xdr:col>7</xdr:col>
      <xdr:colOff>123826</xdr:colOff>
      <xdr:row>118</xdr:row>
      <xdr:rowOff>1</xdr:rowOff>
    </xdr:from>
    <xdr:to>
      <xdr:col>7</xdr:col>
      <xdr:colOff>523876</xdr:colOff>
      <xdr:row>119</xdr:row>
      <xdr:rowOff>28576</xdr:rowOff>
    </xdr:to>
    <xdr:pic>
      <xdr:nvPicPr>
        <xdr:cNvPr id="20" name="Graphic 19" descr="Box with solid fill">
          <a:extLst>
            <a:ext uri="{FF2B5EF4-FFF2-40B4-BE49-F238E27FC236}">
              <a16:creationId xmlns:a16="http://schemas.microsoft.com/office/drawing/2014/main" id="{4380EB1D-D957-428D-A95C-1157A059807D}"/>
            </a:ext>
          </a:extLst>
        </xdr:cNvPr>
        <xdr:cNvPicPr>
          <a:picLocks noChangeAspect="1"/>
        </xdr:cNvPicPr>
      </xdr:nvPicPr>
      <xdr:blipFill>
        <a:blip xmlns:r="http://schemas.openxmlformats.org/officeDocument/2006/relationships" r:embed="rId19">
          <a:extLst>
            <a:ext uri="{96DAC541-7B7A-43D3-8B79-37D633B846F1}">
              <asvg:svgBlip xmlns:asvg="http://schemas.microsoft.com/office/drawing/2016/SVG/main" r:embed="rId20"/>
            </a:ext>
          </a:extLst>
        </a:blip>
        <a:stretch>
          <a:fillRect/>
        </a:stretch>
      </xdr:blipFill>
      <xdr:spPr>
        <a:xfrm>
          <a:off x="6562726" y="23612476"/>
          <a:ext cx="400050" cy="400050"/>
        </a:xfrm>
        <a:prstGeom prst="rect">
          <a:avLst/>
        </a:prstGeom>
      </xdr:spPr>
    </xdr:pic>
    <xdr:clientData/>
  </xdr:twoCellAnchor>
  <xdr:twoCellAnchor editAs="oneCell">
    <xdr:from>
      <xdr:col>7</xdr:col>
      <xdr:colOff>104775</xdr:colOff>
      <xdr:row>119</xdr:row>
      <xdr:rowOff>0</xdr:rowOff>
    </xdr:from>
    <xdr:to>
      <xdr:col>7</xdr:col>
      <xdr:colOff>504824</xdr:colOff>
      <xdr:row>120</xdr:row>
      <xdr:rowOff>28574</xdr:rowOff>
    </xdr:to>
    <xdr:pic>
      <xdr:nvPicPr>
        <xdr:cNvPr id="21" name="Graphic 20" descr="Box trolley with solid fill">
          <a:extLst>
            <a:ext uri="{FF2B5EF4-FFF2-40B4-BE49-F238E27FC236}">
              <a16:creationId xmlns:a16="http://schemas.microsoft.com/office/drawing/2014/main" id="{9B4849ED-F09B-4E63-99BF-DC5AD8250578}"/>
            </a:ext>
          </a:extLst>
        </xdr:cNvPr>
        <xdr:cNvPicPr>
          <a:picLocks noChangeAspect="1"/>
        </xdr:cNvPicPr>
      </xdr:nvPicPr>
      <xdr:blipFill>
        <a:blip xmlns:r="http://schemas.openxmlformats.org/officeDocument/2006/relationships" r:embed="rId21">
          <a:extLst>
            <a:ext uri="{96DAC541-7B7A-43D3-8B79-37D633B846F1}">
              <asvg:svgBlip xmlns:asvg="http://schemas.microsoft.com/office/drawing/2016/SVG/main" r:embed="rId22"/>
            </a:ext>
          </a:extLst>
        </a:blip>
        <a:stretch>
          <a:fillRect/>
        </a:stretch>
      </xdr:blipFill>
      <xdr:spPr>
        <a:xfrm>
          <a:off x="6543675" y="23983950"/>
          <a:ext cx="400049" cy="400049"/>
        </a:xfrm>
        <a:prstGeom prst="rect">
          <a:avLst/>
        </a:prstGeom>
      </xdr:spPr>
    </xdr:pic>
    <xdr:clientData/>
  </xdr:twoCellAnchor>
  <xdr:twoCellAnchor editAs="oneCell">
    <xdr:from>
      <xdr:col>1</xdr:col>
      <xdr:colOff>0</xdr:colOff>
      <xdr:row>121</xdr:row>
      <xdr:rowOff>104774</xdr:rowOff>
    </xdr:from>
    <xdr:to>
      <xdr:col>1</xdr:col>
      <xdr:colOff>561974</xdr:colOff>
      <xdr:row>124</xdr:row>
      <xdr:rowOff>95249</xdr:rowOff>
    </xdr:to>
    <xdr:pic>
      <xdr:nvPicPr>
        <xdr:cNvPr id="22" name="Graphic 21" descr="Grocery bag with solid fill">
          <a:extLst>
            <a:ext uri="{FF2B5EF4-FFF2-40B4-BE49-F238E27FC236}">
              <a16:creationId xmlns:a16="http://schemas.microsoft.com/office/drawing/2014/main" id="{1AB03B25-05F4-40AB-AE08-9BD0FA15ED96}"/>
            </a:ext>
          </a:extLst>
        </xdr:cNvPr>
        <xdr:cNvPicPr>
          <a:picLocks noChangeAspect="1"/>
        </xdr:cNvPicPr>
      </xdr:nvPicPr>
      <xdr:blipFill>
        <a:blip xmlns:r="http://schemas.openxmlformats.org/officeDocument/2006/relationships" r:embed="rId23">
          <a:extLst>
            <a:ext uri="{96DAC541-7B7A-43D3-8B79-37D633B846F1}">
              <asvg:svgBlip xmlns:asvg="http://schemas.microsoft.com/office/drawing/2016/SVG/main" r:embed="rId24"/>
            </a:ext>
          </a:extLst>
        </a:blip>
        <a:stretch>
          <a:fillRect/>
        </a:stretch>
      </xdr:blipFill>
      <xdr:spPr>
        <a:xfrm>
          <a:off x="609600" y="24660224"/>
          <a:ext cx="561974" cy="561975"/>
        </a:xfrm>
        <a:prstGeom prst="rect">
          <a:avLst/>
        </a:prstGeom>
      </xdr:spPr>
    </xdr:pic>
    <xdr:clientData/>
  </xdr:twoCellAnchor>
  <xdr:twoCellAnchor>
    <xdr:from>
      <xdr:col>1</xdr:col>
      <xdr:colOff>285750</xdr:colOff>
      <xdr:row>116</xdr:row>
      <xdr:rowOff>28575</xdr:rowOff>
    </xdr:from>
    <xdr:to>
      <xdr:col>1</xdr:col>
      <xdr:colOff>285750</xdr:colOff>
      <xdr:row>116</xdr:row>
      <xdr:rowOff>190500</xdr:rowOff>
    </xdr:to>
    <xdr:cxnSp macro="">
      <xdr:nvCxnSpPr>
        <xdr:cNvPr id="23" name="Straight Arrow Connector 22">
          <a:extLst>
            <a:ext uri="{FF2B5EF4-FFF2-40B4-BE49-F238E27FC236}">
              <a16:creationId xmlns:a16="http://schemas.microsoft.com/office/drawing/2014/main" id="{32FD1218-46FE-452C-9D2F-A3E015F0BF9E}"/>
            </a:ext>
          </a:extLst>
        </xdr:cNvPr>
        <xdr:cNvCxnSpPr/>
      </xdr:nvCxnSpPr>
      <xdr:spPr>
        <a:xfrm>
          <a:off x="895350" y="23069550"/>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266700</xdr:colOff>
      <xdr:row>135</xdr:row>
      <xdr:rowOff>0</xdr:rowOff>
    </xdr:from>
    <xdr:to>
      <xdr:col>1</xdr:col>
      <xdr:colOff>266700</xdr:colOff>
      <xdr:row>135</xdr:row>
      <xdr:rowOff>161925</xdr:rowOff>
    </xdr:to>
    <xdr:cxnSp macro="">
      <xdr:nvCxnSpPr>
        <xdr:cNvPr id="24" name="Straight Arrow Connector 23">
          <a:extLst>
            <a:ext uri="{FF2B5EF4-FFF2-40B4-BE49-F238E27FC236}">
              <a16:creationId xmlns:a16="http://schemas.microsoft.com/office/drawing/2014/main" id="{88C6121C-8BC7-4C38-8277-E3FBF9CF940A}"/>
            </a:ext>
          </a:extLst>
        </xdr:cNvPr>
        <xdr:cNvCxnSpPr/>
      </xdr:nvCxnSpPr>
      <xdr:spPr>
        <a:xfrm>
          <a:off x="876300" y="27241500"/>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276225</xdr:colOff>
      <xdr:row>146</xdr:row>
      <xdr:rowOff>19050</xdr:rowOff>
    </xdr:from>
    <xdr:to>
      <xdr:col>1</xdr:col>
      <xdr:colOff>276225</xdr:colOff>
      <xdr:row>146</xdr:row>
      <xdr:rowOff>180975</xdr:rowOff>
    </xdr:to>
    <xdr:cxnSp macro="">
      <xdr:nvCxnSpPr>
        <xdr:cNvPr id="25" name="Straight Arrow Connector 24">
          <a:extLst>
            <a:ext uri="{FF2B5EF4-FFF2-40B4-BE49-F238E27FC236}">
              <a16:creationId xmlns:a16="http://schemas.microsoft.com/office/drawing/2014/main" id="{61418FF6-97DA-4C01-ABAD-982C4FF270A8}"/>
            </a:ext>
          </a:extLst>
        </xdr:cNvPr>
        <xdr:cNvCxnSpPr/>
      </xdr:nvCxnSpPr>
      <xdr:spPr>
        <a:xfrm>
          <a:off x="885825" y="29384625"/>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1</xdr:col>
      <xdr:colOff>57150</xdr:colOff>
      <xdr:row>135</xdr:row>
      <xdr:rowOff>171450</xdr:rowOff>
    </xdr:from>
    <xdr:to>
      <xdr:col>1</xdr:col>
      <xdr:colOff>571500</xdr:colOff>
      <xdr:row>138</xdr:row>
      <xdr:rowOff>104776</xdr:rowOff>
    </xdr:to>
    <xdr:pic>
      <xdr:nvPicPr>
        <xdr:cNvPr id="26" name="Graphic 25" descr="Truck with solid fill">
          <a:extLst>
            <a:ext uri="{FF2B5EF4-FFF2-40B4-BE49-F238E27FC236}">
              <a16:creationId xmlns:a16="http://schemas.microsoft.com/office/drawing/2014/main" id="{9D3F9352-0FFD-44F4-98E8-9430AD9FB12D}"/>
            </a:ext>
          </a:extLst>
        </xdr:cNvPr>
        <xdr:cNvPicPr>
          <a:picLocks noChangeAspect="1"/>
        </xdr:cNvPicPr>
      </xdr:nvPicPr>
      <xdr:blipFill>
        <a:blip xmlns:r="http://schemas.openxmlformats.org/officeDocument/2006/relationships" r:embed="rId25">
          <a:extLst>
            <a:ext uri="{96DAC541-7B7A-43D3-8B79-37D633B846F1}">
              <asvg:svgBlip xmlns:asvg="http://schemas.microsoft.com/office/drawing/2016/SVG/main" r:embed="rId26"/>
            </a:ext>
          </a:extLst>
        </a:blip>
        <a:stretch>
          <a:fillRect/>
        </a:stretch>
      </xdr:blipFill>
      <xdr:spPr>
        <a:xfrm>
          <a:off x="666750" y="27412950"/>
          <a:ext cx="514350" cy="51435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304800</xdr:colOff>
      <xdr:row>6</xdr:row>
      <xdr:rowOff>38100</xdr:rowOff>
    </xdr:from>
    <xdr:to>
      <xdr:col>1</xdr:col>
      <xdr:colOff>304800</xdr:colOff>
      <xdr:row>7</xdr:row>
      <xdr:rowOff>9525</xdr:rowOff>
    </xdr:to>
    <xdr:cxnSp macro="">
      <xdr:nvCxnSpPr>
        <xdr:cNvPr id="2" name="Straight Arrow Connector 1">
          <a:extLst>
            <a:ext uri="{FF2B5EF4-FFF2-40B4-BE49-F238E27FC236}">
              <a16:creationId xmlns:a16="http://schemas.microsoft.com/office/drawing/2014/main" id="{2F480CBF-F1F5-4054-B6BC-6417F274B783}"/>
            </a:ext>
          </a:extLst>
        </xdr:cNvPr>
        <xdr:cNvCxnSpPr/>
      </xdr:nvCxnSpPr>
      <xdr:spPr>
        <a:xfrm>
          <a:off x="914400" y="2200275"/>
          <a:ext cx="0" cy="171450"/>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266700</xdr:colOff>
      <xdr:row>13</xdr:row>
      <xdr:rowOff>47625</xdr:rowOff>
    </xdr:from>
    <xdr:to>
      <xdr:col>1</xdr:col>
      <xdr:colOff>266700</xdr:colOff>
      <xdr:row>15</xdr:row>
      <xdr:rowOff>190500</xdr:rowOff>
    </xdr:to>
    <xdr:cxnSp macro="">
      <xdr:nvCxnSpPr>
        <xdr:cNvPr id="3" name="Straight Arrow Connector 2">
          <a:extLst>
            <a:ext uri="{FF2B5EF4-FFF2-40B4-BE49-F238E27FC236}">
              <a16:creationId xmlns:a16="http://schemas.microsoft.com/office/drawing/2014/main" id="{3656FEF9-210C-43E0-B18C-67FA02F65215}"/>
            </a:ext>
          </a:extLst>
        </xdr:cNvPr>
        <xdr:cNvCxnSpPr/>
      </xdr:nvCxnSpPr>
      <xdr:spPr>
        <a:xfrm>
          <a:off x="876300" y="3581400"/>
          <a:ext cx="0" cy="438150"/>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304800</xdr:colOff>
      <xdr:row>31</xdr:row>
      <xdr:rowOff>19050</xdr:rowOff>
    </xdr:from>
    <xdr:to>
      <xdr:col>1</xdr:col>
      <xdr:colOff>304800</xdr:colOff>
      <xdr:row>31</xdr:row>
      <xdr:rowOff>200025</xdr:rowOff>
    </xdr:to>
    <xdr:cxnSp macro="">
      <xdr:nvCxnSpPr>
        <xdr:cNvPr id="4" name="Straight Arrow Connector 3">
          <a:extLst>
            <a:ext uri="{FF2B5EF4-FFF2-40B4-BE49-F238E27FC236}">
              <a16:creationId xmlns:a16="http://schemas.microsoft.com/office/drawing/2014/main" id="{EF680281-4A83-4CFD-9F50-B40D786FFBB5}"/>
            </a:ext>
          </a:extLst>
        </xdr:cNvPr>
        <xdr:cNvCxnSpPr/>
      </xdr:nvCxnSpPr>
      <xdr:spPr>
        <a:xfrm>
          <a:off x="914400" y="6915150"/>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295275</xdr:colOff>
      <xdr:row>48</xdr:row>
      <xdr:rowOff>19050</xdr:rowOff>
    </xdr:from>
    <xdr:to>
      <xdr:col>1</xdr:col>
      <xdr:colOff>295275</xdr:colOff>
      <xdr:row>48</xdr:row>
      <xdr:rowOff>200025</xdr:rowOff>
    </xdr:to>
    <xdr:cxnSp macro="">
      <xdr:nvCxnSpPr>
        <xdr:cNvPr id="5" name="Straight Arrow Connector 4">
          <a:extLst>
            <a:ext uri="{FF2B5EF4-FFF2-40B4-BE49-F238E27FC236}">
              <a16:creationId xmlns:a16="http://schemas.microsoft.com/office/drawing/2014/main" id="{22D8C349-5413-498C-85A8-4AA90FF0C10B}"/>
            </a:ext>
          </a:extLst>
        </xdr:cNvPr>
        <xdr:cNvCxnSpPr/>
      </xdr:nvCxnSpPr>
      <xdr:spPr>
        <a:xfrm>
          <a:off x="904875" y="9991725"/>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304800</xdr:colOff>
      <xdr:row>67</xdr:row>
      <xdr:rowOff>19050</xdr:rowOff>
    </xdr:from>
    <xdr:to>
      <xdr:col>1</xdr:col>
      <xdr:colOff>304800</xdr:colOff>
      <xdr:row>67</xdr:row>
      <xdr:rowOff>200025</xdr:rowOff>
    </xdr:to>
    <xdr:cxnSp macro="">
      <xdr:nvCxnSpPr>
        <xdr:cNvPr id="6" name="Straight Arrow Connector 5">
          <a:extLst>
            <a:ext uri="{FF2B5EF4-FFF2-40B4-BE49-F238E27FC236}">
              <a16:creationId xmlns:a16="http://schemas.microsoft.com/office/drawing/2014/main" id="{5D14DD5E-9F37-4C54-9229-CB85CBC1946A}"/>
            </a:ext>
          </a:extLst>
        </xdr:cNvPr>
        <xdr:cNvCxnSpPr/>
      </xdr:nvCxnSpPr>
      <xdr:spPr>
        <a:xfrm>
          <a:off x="914400" y="13639800"/>
          <a:ext cx="0" cy="18097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4</xdr:col>
      <xdr:colOff>89453</xdr:colOff>
      <xdr:row>1</xdr:row>
      <xdr:rowOff>331307</xdr:rowOff>
    </xdr:from>
    <xdr:to>
      <xdr:col>4</xdr:col>
      <xdr:colOff>508552</xdr:colOff>
      <xdr:row>2</xdr:row>
      <xdr:rowOff>359882</xdr:rowOff>
    </xdr:to>
    <xdr:pic>
      <xdr:nvPicPr>
        <xdr:cNvPr id="7" name="Graphic 6" descr="Agriculture with solid fill">
          <a:extLst>
            <a:ext uri="{FF2B5EF4-FFF2-40B4-BE49-F238E27FC236}">
              <a16:creationId xmlns:a16="http://schemas.microsoft.com/office/drawing/2014/main" id="{D73D5235-8475-4F3E-9E9B-F92A686BE429}"/>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4318553" y="531332"/>
          <a:ext cx="419099" cy="419100"/>
        </a:xfrm>
        <a:prstGeom prst="rect">
          <a:avLst/>
        </a:prstGeom>
      </xdr:spPr>
    </xdr:pic>
    <xdr:clientData/>
  </xdr:twoCellAnchor>
  <xdr:twoCellAnchor editAs="oneCell">
    <xdr:from>
      <xdr:col>4</xdr:col>
      <xdr:colOff>74129</xdr:colOff>
      <xdr:row>0</xdr:row>
      <xdr:rowOff>99391</xdr:rowOff>
    </xdr:from>
    <xdr:to>
      <xdr:col>4</xdr:col>
      <xdr:colOff>502754</xdr:colOff>
      <xdr:row>1</xdr:row>
      <xdr:rowOff>327991</xdr:rowOff>
    </xdr:to>
    <xdr:pic>
      <xdr:nvPicPr>
        <xdr:cNvPr id="8" name="Graphic 7" descr="Corn with solid fill">
          <a:extLst>
            <a:ext uri="{FF2B5EF4-FFF2-40B4-BE49-F238E27FC236}">
              <a16:creationId xmlns:a16="http://schemas.microsoft.com/office/drawing/2014/main" id="{A20AF9FE-E59C-45E7-A013-9DDC4D8D90F5}"/>
            </a:ext>
          </a:extLst>
        </xdr:cNvPr>
        <xdr:cNvPicPr>
          <a:picLocks noChangeAspect="1"/>
        </xdr:cNvPicPr>
      </xdr:nvPicPr>
      <xdr:blipFill>
        <a:blip xmlns:r="http://schemas.openxmlformats.org/officeDocument/2006/relationships" r:embed="rId3">
          <a:extLst>
            <a:ext uri="{96DAC541-7B7A-43D3-8B79-37D633B846F1}">
              <asvg:svgBlip xmlns:asvg="http://schemas.microsoft.com/office/drawing/2016/SVG/main" r:embed="rId4"/>
            </a:ext>
          </a:extLst>
        </a:blip>
        <a:stretch>
          <a:fillRect/>
        </a:stretch>
      </xdr:blipFill>
      <xdr:spPr>
        <a:xfrm>
          <a:off x="4303229" y="99391"/>
          <a:ext cx="428625" cy="428625"/>
        </a:xfrm>
        <a:prstGeom prst="rect">
          <a:avLst/>
        </a:prstGeom>
      </xdr:spPr>
    </xdr:pic>
    <xdr:clientData/>
  </xdr:twoCellAnchor>
  <xdr:twoCellAnchor editAs="oneCell">
    <xdr:from>
      <xdr:col>4</xdr:col>
      <xdr:colOff>76200</xdr:colOff>
      <xdr:row>3</xdr:row>
      <xdr:rowOff>176420</xdr:rowOff>
    </xdr:from>
    <xdr:to>
      <xdr:col>4</xdr:col>
      <xdr:colOff>495300</xdr:colOff>
      <xdr:row>4</xdr:row>
      <xdr:rowOff>204994</xdr:rowOff>
    </xdr:to>
    <xdr:pic>
      <xdr:nvPicPr>
        <xdr:cNvPr id="9" name="Graphic 8" descr="Exponential Graph with solid fill">
          <a:extLst>
            <a:ext uri="{FF2B5EF4-FFF2-40B4-BE49-F238E27FC236}">
              <a16:creationId xmlns:a16="http://schemas.microsoft.com/office/drawing/2014/main" id="{5119A350-43BF-4E77-BD32-3709F18C7433}"/>
            </a:ext>
          </a:extLst>
        </xdr:cNvPr>
        <xdr:cNvPicPr>
          <a:picLocks noChangeAspect="1"/>
        </xdr:cNvPicPr>
      </xdr:nvPicPr>
      <xdr:blipFill>
        <a:blip xmlns:r="http://schemas.openxmlformats.org/officeDocument/2006/relationships" r:embed="rId5">
          <a:extLst>
            <a:ext uri="{96DAC541-7B7A-43D3-8B79-37D633B846F1}">
              <asvg:svgBlip xmlns:asvg="http://schemas.microsoft.com/office/drawing/2016/SVG/main" r:embed="rId6"/>
            </a:ext>
          </a:extLst>
        </a:blip>
        <a:stretch>
          <a:fillRect/>
        </a:stretch>
      </xdr:blipFill>
      <xdr:spPr>
        <a:xfrm>
          <a:off x="4305300" y="1147970"/>
          <a:ext cx="419100" cy="419099"/>
        </a:xfrm>
        <a:prstGeom prst="rect">
          <a:avLst/>
        </a:prstGeom>
      </xdr:spPr>
    </xdr:pic>
    <xdr:clientData/>
  </xdr:twoCellAnchor>
  <xdr:twoCellAnchor editAs="oneCell">
    <xdr:from>
      <xdr:col>4</xdr:col>
      <xdr:colOff>77442</xdr:colOff>
      <xdr:row>4</xdr:row>
      <xdr:rowOff>358636</xdr:rowOff>
    </xdr:from>
    <xdr:to>
      <xdr:col>4</xdr:col>
      <xdr:colOff>506067</xdr:colOff>
      <xdr:row>5</xdr:row>
      <xdr:rowOff>394252</xdr:rowOff>
    </xdr:to>
    <xdr:pic>
      <xdr:nvPicPr>
        <xdr:cNvPr id="10" name="Graphic 9" descr="Packing Box Open with solid fill">
          <a:extLst>
            <a:ext uri="{FF2B5EF4-FFF2-40B4-BE49-F238E27FC236}">
              <a16:creationId xmlns:a16="http://schemas.microsoft.com/office/drawing/2014/main" id="{2AAC71C7-7180-46B3-91FF-71B6D056BDE2}"/>
            </a:ext>
          </a:extLst>
        </xdr:cNvPr>
        <xdr:cNvPicPr>
          <a:picLocks noChangeAspect="1"/>
        </xdr:cNvPicPr>
      </xdr:nvPicPr>
      <xdr:blipFill>
        <a:blip xmlns:r="http://schemas.openxmlformats.org/officeDocument/2006/relationships" r:embed="rId7">
          <a:extLst>
            <a:ext uri="{96DAC541-7B7A-43D3-8B79-37D633B846F1}">
              <asvg:svgBlip xmlns:asvg="http://schemas.microsoft.com/office/drawing/2016/SVG/main" r:embed="rId8"/>
            </a:ext>
          </a:extLst>
        </a:blip>
        <a:stretch>
          <a:fillRect/>
        </a:stretch>
      </xdr:blipFill>
      <xdr:spPr>
        <a:xfrm>
          <a:off x="4306542" y="1720711"/>
          <a:ext cx="428625" cy="426141"/>
        </a:xfrm>
        <a:prstGeom prst="rect">
          <a:avLst/>
        </a:prstGeom>
      </xdr:spPr>
    </xdr:pic>
    <xdr:clientData/>
  </xdr:twoCellAnchor>
  <xdr:twoCellAnchor>
    <xdr:from>
      <xdr:col>1</xdr:col>
      <xdr:colOff>295275</xdr:colOff>
      <xdr:row>87</xdr:row>
      <xdr:rowOff>28575</xdr:rowOff>
    </xdr:from>
    <xdr:to>
      <xdr:col>1</xdr:col>
      <xdr:colOff>295275</xdr:colOff>
      <xdr:row>88</xdr:row>
      <xdr:rowOff>0</xdr:rowOff>
    </xdr:to>
    <xdr:cxnSp macro="">
      <xdr:nvCxnSpPr>
        <xdr:cNvPr id="11" name="Straight Arrow Connector 10">
          <a:extLst>
            <a:ext uri="{FF2B5EF4-FFF2-40B4-BE49-F238E27FC236}">
              <a16:creationId xmlns:a16="http://schemas.microsoft.com/office/drawing/2014/main" id="{DDA94107-DE44-44AE-858E-09BFBE5D35E0}"/>
            </a:ext>
          </a:extLst>
        </xdr:cNvPr>
        <xdr:cNvCxnSpPr/>
      </xdr:nvCxnSpPr>
      <xdr:spPr>
        <a:xfrm>
          <a:off x="904875" y="17487900"/>
          <a:ext cx="0" cy="171450"/>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7</xdr:col>
      <xdr:colOff>114300</xdr:colOff>
      <xdr:row>116</xdr:row>
      <xdr:rowOff>190500</xdr:rowOff>
    </xdr:from>
    <xdr:to>
      <xdr:col>7</xdr:col>
      <xdr:colOff>533400</xdr:colOff>
      <xdr:row>118</xdr:row>
      <xdr:rowOff>38100</xdr:rowOff>
    </xdr:to>
    <xdr:pic>
      <xdr:nvPicPr>
        <xdr:cNvPr id="12" name="Graphic 11" descr="Exponential Graph with solid fill">
          <a:extLst>
            <a:ext uri="{FF2B5EF4-FFF2-40B4-BE49-F238E27FC236}">
              <a16:creationId xmlns:a16="http://schemas.microsoft.com/office/drawing/2014/main" id="{8FB955C4-6B7B-43D6-BE36-23794D132B30}"/>
            </a:ext>
          </a:extLst>
        </xdr:cNvPr>
        <xdr:cNvPicPr>
          <a:picLocks noChangeAspect="1"/>
        </xdr:cNvPicPr>
      </xdr:nvPicPr>
      <xdr:blipFill>
        <a:blip xmlns:r="http://schemas.openxmlformats.org/officeDocument/2006/relationships" r:embed="rId5">
          <a:extLst>
            <a:ext uri="{96DAC541-7B7A-43D3-8B79-37D633B846F1}">
              <asvg:svgBlip xmlns:asvg="http://schemas.microsoft.com/office/drawing/2016/SVG/main" r:embed="rId6"/>
            </a:ext>
          </a:extLst>
        </a:blip>
        <a:stretch>
          <a:fillRect/>
        </a:stretch>
      </xdr:blipFill>
      <xdr:spPr>
        <a:xfrm>
          <a:off x="6553200" y="23231475"/>
          <a:ext cx="419100" cy="419100"/>
        </a:xfrm>
        <a:prstGeom prst="rect">
          <a:avLst/>
        </a:prstGeom>
      </xdr:spPr>
    </xdr:pic>
    <xdr:clientData/>
  </xdr:twoCellAnchor>
  <xdr:twoCellAnchor>
    <xdr:from>
      <xdr:col>1</xdr:col>
      <xdr:colOff>304800</xdr:colOff>
      <xdr:row>102</xdr:row>
      <xdr:rowOff>38100</xdr:rowOff>
    </xdr:from>
    <xdr:to>
      <xdr:col>1</xdr:col>
      <xdr:colOff>304800</xdr:colOff>
      <xdr:row>103</xdr:row>
      <xdr:rowOff>0</xdr:rowOff>
    </xdr:to>
    <xdr:cxnSp macro="">
      <xdr:nvCxnSpPr>
        <xdr:cNvPr id="13" name="Straight Arrow Connector 12">
          <a:extLst>
            <a:ext uri="{FF2B5EF4-FFF2-40B4-BE49-F238E27FC236}">
              <a16:creationId xmlns:a16="http://schemas.microsoft.com/office/drawing/2014/main" id="{4C67419A-3821-453D-BE54-AC4B3C3BAB2A}"/>
            </a:ext>
          </a:extLst>
        </xdr:cNvPr>
        <xdr:cNvCxnSpPr/>
      </xdr:nvCxnSpPr>
      <xdr:spPr>
        <a:xfrm>
          <a:off x="914400" y="20383500"/>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1</xdr:col>
      <xdr:colOff>28575</xdr:colOff>
      <xdr:row>16</xdr:row>
      <xdr:rowOff>66675</xdr:rowOff>
    </xdr:from>
    <xdr:to>
      <xdr:col>1</xdr:col>
      <xdr:colOff>571500</xdr:colOff>
      <xdr:row>19</xdr:row>
      <xdr:rowOff>36857</xdr:rowOff>
    </xdr:to>
    <xdr:pic>
      <xdr:nvPicPr>
        <xdr:cNvPr id="14" name="Graphic 13" descr="Tractor with solid fill">
          <a:extLst>
            <a:ext uri="{FF2B5EF4-FFF2-40B4-BE49-F238E27FC236}">
              <a16:creationId xmlns:a16="http://schemas.microsoft.com/office/drawing/2014/main" id="{83208CFF-3DDA-4841-ABA1-780479DDD093}"/>
            </a:ext>
          </a:extLst>
        </xdr:cNvPr>
        <xdr:cNvPicPr>
          <a:picLocks noChangeAspect="1"/>
        </xdr:cNvPicPr>
      </xdr:nvPicPr>
      <xdr:blipFill>
        <a:blip xmlns:r="http://schemas.openxmlformats.org/officeDocument/2006/relationships" r:embed="rId9">
          <a:extLst>
            <a:ext uri="{96DAC541-7B7A-43D3-8B79-37D633B846F1}">
              <asvg:svgBlip xmlns:asvg="http://schemas.microsoft.com/office/drawing/2016/SVG/main" r:embed="rId10"/>
            </a:ext>
          </a:extLst>
        </a:blip>
        <a:stretch>
          <a:fillRect/>
        </a:stretch>
      </xdr:blipFill>
      <xdr:spPr>
        <a:xfrm>
          <a:off x="638175" y="4086225"/>
          <a:ext cx="542925" cy="541682"/>
        </a:xfrm>
        <a:prstGeom prst="rect">
          <a:avLst/>
        </a:prstGeom>
      </xdr:spPr>
    </xdr:pic>
    <xdr:clientData/>
  </xdr:twoCellAnchor>
  <xdr:twoCellAnchor editAs="oneCell">
    <xdr:from>
      <xdr:col>1</xdr:col>
      <xdr:colOff>114301</xdr:colOff>
      <xdr:row>32</xdr:row>
      <xdr:rowOff>76201</xdr:rowOff>
    </xdr:from>
    <xdr:to>
      <xdr:col>1</xdr:col>
      <xdr:colOff>533401</xdr:colOff>
      <xdr:row>34</xdr:row>
      <xdr:rowOff>113058</xdr:rowOff>
    </xdr:to>
    <xdr:pic>
      <xdr:nvPicPr>
        <xdr:cNvPr id="15" name="Graphic 14" descr="Sprouting Seed with solid fill">
          <a:extLst>
            <a:ext uri="{FF2B5EF4-FFF2-40B4-BE49-F238E27FC236}">
              <a16:creationId xmlns:a16="http://schemas.microsoft.com/office/drawing/2014/main" id="{8A309611-04C1-4C53-A2E2-A548FE83EB88}"/>
            </a:ext>
          </a:extLst>
        </xdr:cNvPr>
        <xdr:cNvPicPr>
          <a:picLocks noChangeAspect="1"/>
        </xdr:cNvPicPr>
      </xdr:nvPicPr>
      <xdr:blipFill>
        <a:blip xmlns:r="http://schemas.openxmlformats.org/officeDocument/2006/relationships" r:embed="rId11">
          <a:extLst>
            <a:ext uri="{96DAC541-7B7A-43D3-8B79-37D633B846F1}">
              <asvg:svgBlip xmlns:asvg="http://schemas.microsoft.com/office/drawing/2016/SVG/main" r:embed="rId12"/>
            </a:ext>
          </a:extLst>
        </a:blip>
        <a:stretch>
          <a:fillRect/>
        </a:stretch>
      </xdr:blipFill>
      <xdr:spPr>
        <a:xfrm>
          <a:off x="723901" y="7172326"/>
          <a:ext cx="419100" cy="417857"/>
        </a:xfrm>
        <a:prstGeom prst="rect">
          <a:avLst/>
        </a:prstGeom>
      </xdr:spPr>
    </xdr:pic>
    <xdr:clientData/>
  </xdr:twoCellAnchor>
  <xdr:twoCellAnchor editAs="oneCell">
    <xdr:from>
      <xdr:col>1</xdr:col>
      <xdr:colOff>28575</xdr:colOff>
      <xdr:row>49</xdr:row>
      <xdr:rowOff>73800</xdr:rowOff>
    </xdr:from>
    <xdr:to>
      <xdr:col>1</xdr:col>
      <xdr:colOff>561975</xdr:colOff>
      <xdr:row>52</xdr:row>
      <xdr:rowOff>34457</xdr:rowOff>
    </xdr:to>
    <xdr:pic>
      <xdr:nvPicPr>
        <xdr:cNvPr id="16" name="Graphic 15" descr="Seeds with solid fill">
          <a:extLst>
            <a:ext uri="{FF2B5EF4-FFF2-40B4-BE49-F238E27FC236}">
              <a16:creationId xmlns:a16="http://schemas.microsoft.com/office/drawing/2014/main" id="{F5BB9975-02C6-4291-A1DB-B37D116EE758}"/>
            </a:ext>
          </a:extLst>
        </xdr:cNvPr>
        <xdr:cNvPicPr>
          <a:picLocks noChangeAspect="1"/>
        </xdr:cNvPicPr>
      </xdr:nvPicPr>
      <xdr:blipFill>
        <a:blip xmlns:r="http://schemas.openxmlformats.org/officeDocument/2006/relationships" r:embed="rId13">
          <a:extLst>
            <a:ext uri="{96DAC541-7B7A-43D3-8B79-37D633B846F1}">
              <asvg:svgBlip xmlns:asvg="http://schemas.microsoft.com/office/drawing/2016/SVG/main" r:embed="rId14"/>
            </a:ext>
          </a:extLst>
        </a:blip>
        <a:stretch>
          <a:fillRect/>
        </a:stretch>
      </xdr:blipFill>
      <xdr:spPr>
        <a:xfrm>
          <a:off x="638175" y="10246500"/>
          <a:ext cx="533400" cy="532157"/>
        </a:xfrm>
        <a:prstGeom prst="rect">
          <a:avLst/>
        </a:prstGeom>
      </xdr:spPr>
    </xdr:pic>
    <xdr:clientData/>
  </xdr:twoCellAnchor>
  <xdr:twoCellAnchor editAs="oneCell">
    <xdr:from>
      <xdr:col>1</xdr:col>
      <xdr:colOff>28575</xdr:colOff>
      <xdr:row>68</xdr:row>
      <xdr:rowOff>104774</xdr:rowOff>
    </xdr:from>
    <xdr:to>
      <xdr:col>1</xdr:col>
      <xdr:colOff>533399</xdr:colOff>
      <xdr:row>71</xdr:row>
      <xdr:rowOff>36856</xdr:rowOff>
    </xdr:to>
    <xdr:pic>
      <xdr:nvPicPr>
        <xdr:cNvPr id="17" name="Graphic 16" descr="Mosquito with solid fill">
          <a:extLst>
            <a:ext uri="{FF2B5EF4-FFF2-40B4-BE49-F238E27FC236}">
              <a16:creationId xmlns:a16="http://schemas.microsoft.com/office/drawing/2014/main" id="{AAEF72CC-7A52-4556-A576-084298807FE3}"/>
            </a:ext>
          </a:extLst>
        </xdr:cNvPr>
        <xdr:cNvPicPr>
          <a:picLocks noChangeAspect="1"/>
        </xdr:cNvPicPr>
      </xdr:nvPicPr>
      <xdr:blipFill>
        <a:blip xmlns:r="http://schemas.openxmlformats.org/officeDocument/2006/relationships" r:embed="rId15">
          <a:extLst>
            <a:ext uri="{96DAC541-7B7A-43D3-8B79-37D633B846F1}">
              <asvg:svgBlip xmlns:asvg="http://schemas.microsoft.com/office/drawing/2016/SVG/main" r:embed="rId16"/>
            </a:ext>
          </a:extLst>
        </a:blip>
        <a:stretch>
          <a:fillRect/>
        </a:stretch>
      </xdr:blipFill>
      <xdr:spPr>
        <a:xfrm>
          <a:off x="638175" y="13925549"/>
          <a:ext cx="504824" cy="503582"/>
        </a:xfrm>
        <a:prstGeom prst="rect">
          <a:avLst/>
        </a:prstGeom>
      </xdr:spPr>
    </xdr:pic>
    <xdr:clientData/>
  </xdr:twoCellAnchor>
  <xdr:twoCellAnchor editAs="oneCell">
    <xdr:from>
      <xdr:col>1</xdr:col>
      <xdr:colOff>104775</xdr:colOff>
      <xdr:row>88</xdr:row>
      <xdr:rowOff>66675</xdr:rowOff>
    </xdr:from>
    <xdr:to>
      <xdr:col>1</xdr:col>
      <xdr:colOff>600075</xdr:colOff>
      <xdr:row>90</xdr:row>
      <xdr:rowOff>180975</xdr:rowOff>
    </xdr:to>
    <xdr:pic>
      <xdr:nvPicPr>
        <xdr:cNvPr id="18" name="Graphic 17" descr="Watering Plant with solid fill">
          <a:extLst>
            <a:ext uri="{FF2B5EF4-FFF2-40B4-BE49-F238E27FC236}">
              <a16:creationId xmlns:a16="http://schemas.microsoft.com/office/drawing/2014/main" id="{43D5BBC5-18A2-4CF2-A248-8E278B83E628}"/>
            </a:ext>
          </a:extLst>
        </xdr:cNvPr>
        <xdr:cNvPicPr>
          <a:picLocks noChangeAspect="1"/>
        </xdr:cNvPicPr>
      </xdr:nvPicPr>
      <xdr:blipFill>
        <a:blip xmlns:r="http://schemas.openxmlformats.org/officeDocument/2006/relationships" r:embed="rId17">
          <a:extLst>
            <a:ext uri="{96DAC541-7B7A-43D3-8B79-37D633B846F1}">
              <asvg:svgBlip xmlns:asvg="http://schemas.microsoft.com/office/drawing/2016/SVG/main" r:embed="rId18"/>
            </a:ext>
          </a:extLst>
        </a:blip>
        <a:stretch>
          <a:fillRect/>
        </a:stretch>
      </xdr:blipFill>
      <xdr:spPr>
        <a:xfrm>
          <a:off x="714375" y="17726025"/>
          <a:ext cx="495300" cy="495300"/>
        </a:xfrm>
        <a:prstGeom prst="rect">
          <a:avLst/>
        </a:prstGeom>
      </xdr:spPr>
    </xdr:pic>
    <xdr:clientData/>
  </xdr:twoCellAnchor>
  <xdr:twoCellAnchor editAs="oneCell">
    <xdr:from>
      <xdr:col>1</xdr:col>
      <xdr:colOff>38100</xdr:colOff>
      <xdr:row>103</xdr:row>
      <xdr:rowOff>57150</xdr:rowOff>
    </xdr:from>
    <xdr:to>
      <xdr:col>1</xdr:col>
      <xdr:colOff>581025</xdr:colOff>
      <xdr:row>106</xdr:row>
      <xdr:rowOff>28575</xdr:rowOff>
    </xdr:to>
    <xdr:pic>
      <xdr:nvPicPr>
        <xdr:cNvPr id="19" name="Graphic 18" descr="Tractor with solid fill">
          <a:extLst>
            <a:ext uri="{FF2B5EF4-FFF2-40B4-BE49-F238E27FC236}">
              <a16:creationId xmlns:a16="http://schemas.microsoft.com/office/drawing/2014/main" id="{370BF8C8-B3EC-41C2-B426-A18B1A66097A}"/>
            </a:ext>
          </a:extLst>
        </xdr:cNvPr>
        <xdr:cNvPicPr>
          <a:picLocks noChangeAspect="1"/>
        </xdr:cNvPicPr>
      </xdr:nvPicPr>
      <xdr:blipFill>
        <a:blip xmlns:r="http://schemas.openxmlformats.org/officeDocument/2006/relationships" r:embed="rId9">
          <a:extLst>
            <a:ext uri="{96DAC541-7B7A-43D3-8B79-37D633B846F1}">
              <asvg:svgBlip xmlns:asvg="http://schemas.microsoft.com/office/drawing/2016/SVG/main" r:embed="rId10"/>
            </a:ext>
          </a:extLst>
        </a:blip>
        <a:stretch>
          <a:fillRect/>
        </a:stretch>
      </xdr:blipFill>
      <xdr:spPr>
        <a:xfrm>
          <a:off x="647700" y="20602575"/>
          <a:ext cx="542925" cy="542925"/>
        </a:xfrm>
        <a:prstGeom prst="rect">
          <a:avLst/>
        </a:prstGeom>
      </xdr:spPr>
    </xdr:pic>
    <xdr:clientData/>
  </xdr:twoCellAnchor>
  <xdr:twoCellAnchor editAs="oneCell">
    <xdr:from>
      <xdr:col>7</xdr:col>
      <xdr:colOff>123826</xdr:colOff>
      <xdr:row>118</xdr:row>
      <xdr:rowOff>1</xdr:rowOff>
    </xdr:from>
    <xdr:to>
      <xdr:col>7</xdr:col>
      <xdr:colOff>523876</xdr:colOff>
      <xdr:row>119</xdr:row>
      <xdr:rowOff>28576</xdr:rowOff>
    </xdr:to>
    <xdr:pic>
      <xdr:nvPicPr>
        <xdr:cNvPr id="20" name="Graphic 19" descr="Box with solid fill">
          <a:extLst>
            <a:ext uri="{FF2B5EF4-FFF2-40B4-BE49-F238E27FC236}">
              <a16:creationId xmlns:a16="http://schemas.microsoft.com/office/drawing/2014/main" id="{020E715F-E0E8-4C3E-B380-EA0197651E29}"/>
            </a:ext>
          </a:extLst>
        </xdr:cNvPr>
        <xdr:cNvPicPr>
          <a:picLocks noChangeAspect="1"/>
        </xdr:cNvPicPr>
      </xdr:nvPicPr>
      <xdr:blipFill>
        <a:blip xmlns:r="http://schemas.openxmlformats.org/officeDocument/2006/relationships" r:embed="rId19">
          <a:extLst>
            <a:ext uri="{96DAC541-7B7A-43D3-8B79-37D633B846F1}">
              <asvg:svgBlip xmlns:asvg="http://schemas.microsoft.com/office/drawing/2016/SVG/main" r:embed="rId20"/>
            </a:ext>
          </a:extLst>
        </a:blip>
        <a:stretch>
          <a:fillRect/>
        </a:stretch>
      </xdr:blipFill>
      <xdr:spPr>
        <a:xfrm>
          <a:off x="6562726" y="23612476"/>
          <a:ext cx="400050" cy="400050"/>
        </a:xfrm>
        <a:prstGeom prst="rect">
          <a:avLst/>
        </a:prstGeom>
      </xdr:spPr>
    </xdr:pic>
    <xdr:clientData/>
  </xdr:twoCellAnchor>
  <xdr:twoCellAnchor editAs="oneCell">
    <xdr:from>
      <xdr:col>7</xdr:col>
      <xdr:colOff>104775</xdr:colOff>
      <xdr:row>119</xdr:row>
      <xdr:rowOff>0</xdr:rowOff>
    </xdr:from>
    <xdr:to>
      <xdr:col>7</xdr:col>
      <xdr:colOff>504824</xdr:colOff>
      <xdr:row>120</xdr:row>
      <xdr:rowOff>28574</xdr:rowOff>
    </xdr:to>
    <xdr:pic>
      <xdr:nvPicPr>
        <xdr:cNvPr id="21" name="Graphic 20" descr="Box trolley with solid fill">
          <a:extLst>
            <a:ext uri="{FF2B5EF4-FFF2-40B4-BE49-F238E27FC236}">
              <a16:creationId xmlns:a16="http://schemas.microsoft.com/office/drawing/2014/main" id="{ACA39E53-D7F3-4AD0-B810-17526F4DFD89}"/>
            </a:ext>
          </a:extLst>
        </xdr:cNvPr>
        <xdr:cNvPicPr>
          <a:picLocks noChangeAspect="1"/>
        </xdr:cNvPicPr>
      </xdr:nvPicPr>
      <xdr:blipFill>
        <a:blip xmlns:r="http://schemas.openxmlformats.org/officeDocument/2006/relationships" r:embed="rId21">
          <a:extLst>
            <a:ext uri="{96DAC541-7B7A-43D3-8B79-37D633B846F1}">
              <asvg:svgBlip xmlns:asvg="http://schemas.microsoft.com/office/drawing/2016/SVG/main" r:embed="rId22"/>
            </a:ext>
          </a:extLst>
        </a:blip>
        <a:stretch>
          <a:fillRect/>
        </a:stretch>
      </xdr:blipFill>
      <xdr:spPr>
        <a:xfrm>
          <a:off x="6543675" y="23983950"/>
          <a:ext cx="400049" cy="400049"/>
        </a:xfrm>
        <a:prstGeom prst="rect">
          <a:avLst/>
        </a:prstGeom>
      </xdr:spPr>
    </xdr:pic>
    <xdr:clientData/>
  </xdr:twoCellAnchor>
  <xdr:twoCellAnchor editAs="oneCell">
    <xdr:from>
      <xdr:col>1</xdr:col>
      <xdr:colOff>0</xdr:colOff>
      <xdr:row>121</xdr:row>
      <xdr:rowOff>104774</xdr:rowOff>
    </xdr:from>
    <xdr:to>
      <xdr:col>1</xdr:col>
      <xdr:colOff>561974</xdr:colOff>
      <xdr:row>124</xdr:row>
      <xdr:rowOff>95249</xdr:rowOff>
    </xdr:to>
    <xdr:pic>
      <xdr:nvPicPr>
        <xdr:cNvPr id="22" name="Graphic 21" descr="Grocery bag with solid fill">
          <a:extLst>
            <a:ext uri="{FF2B5EF4-FFF2-40B4-BE49-F238E27FC236}">
              <a16:creationId xmlns:a16="http://schemas.microsoft.com/office/drawing/2014/main" id="{005E4001-A41F-4B1A-933C-0C83B08C20BF}"/>
            </a:ext>
          </a:extLst>
        </xdr:cNvPr>
        <xdr:cNvPicPr>
          <a:picLocks noChangeAspect="1"/>
        </xdr:cNvPicPr>
      </xdr:nvPicPr>
      <xdr:blipFill>
        <a:blip xmlns:r="http://schemas.openxmlformats.org/officeDocument/2006/relationships" r:embed="rId23">
          <a:extLst>
            <a:ext uri="{96DAC541-7B7A-43D3-8B79-37D633B846F1}">
              <asvg:svgBlip xmlns:asvg="http://schemas.microsoft.com/office/drawing/2016/SVG/main" r:embed="rId24"/>
            </a:ext>
          </a:extLst>
        </a:blip>
        <a:stretch>
          <a:fillRect/>
        </a:stretch>
      </xdr:blipFill>
      <xdr:spPr>
        <a:xfrm>
          <a:off x="609600" y="24660224"/>
          <a:ext cx="561974" cy="561975"/>
        </a:xfrm>
        <a:prstGeom prst="rect">
          <a:avLst/>
        </a:prstGeom>
      </xdr:spPr>
    </xdr:pic>
    <xdr:clientData/>
  </xdr:twoCellAnchor>
  <xdr:twoCellAnchor>
    <xdr:from>
      <xdr:col>1</xdr:col>
      <xdr:colOff>285750</xdr:colOff>
      <xdr:row>116</xdr:row>
      <xdr:rowOff>28575</xdr:rowOff>
    </xdr:from>
    <xdr:to>
      <xdr:col>1</xdr:col>
      <xdr:colOff>285750</xdr:colOff>
      <xdr:row>116</xdr:row>
      <xdr:rowOff>190500</xdr:rowOff>
    </xdr:to>
    <xdr:cxnSp macro="">
      <xdr:nvCxnSpPr>
        <xdr:cNvPr id="23" name="Straight Arrow Connector 22">
          <a:extLst>
            <a:ext uri="{FF2B5EF4-FFF2-40B4-BE49-F238E27FC236}">
              <a16:creationId xmlns:a16="http://schemas.microsoft.com/office/drawing/2014/main" id="{D1118865-CCCC-4079-A596-33EFFA6473B1}"/>
            </a:ext>
          </a:extLst>
        </xdr:cNvPr>
        <xdr:cNvCxnSpPr/>
      </xdr:nvCxnSpPr>
      <xdr:spPr>
        <a:xfrm>
          <a:off x="895350" y="23069550"/>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266700</xdr:colOff>
      <xdr:row>135</xdr:row>
      <xdr:rowOff>0</xdr:rowOff>
    </xdr:from>
    <xdr:to>
      <xdr:col>1</xdr:col>
      <xdr:colOff>266700</xdr:colOff>
      <xdr:row>135</xdr:row>
      <xdr:rowOff>161925</xdr:rowOff>
    </xdr:to>
    <xdr:cxnSp macro="">
      <xdr:nvCxnSpPr>
        <xdr:cNvPr id="24" name="Straight Arrow Connector 23">
          <a:extLst>
            <a:ext uri="{FF2B5EF4-FFF2-40B4-BE49-F238E27FC236}">
              <a16:creationId xmlns:a16="http://schemas.microsoft.com/office/drawing/2014/main" id="{F349368D-7F8B-4D4C-8B07-99850CC17E2D}"/>
            </a:ext>
          </a:extLst>
        </xdr:cNvPr>
        <xdr:cNvCxnSpPr/>
      </xdr:nvCxnSpPr>
      <xdr:spPr>
        <a:xfrm>
          <a:off x="876300" y="27241500"/>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xdr:from>
      <xdr:col>1</xdr:col>
      <xdr:colOff>276225</xdr:colOff>
      <xdr:row>146</xdr:row>
      <xdr:rowOff>19050</xdr:rowOff>
    </xdr:from>
    <xdr:to>
      <xdr:col>1</xdr:col>
      <xdr:colOff>276225</xdr:colOff>
      <xdr:row>146</xdr:row>
      <xdr:rowOff>180975</xdr:rowOff>
    </xdr:to>
    <xdr:cxnSp macro="">
      <xdr:nvCxnSpPr>
        <xdr:cNvPr id="25" name="Straight Arrow Connector 24">
          <a:extLst>
            <a:ext uri="{FF2B5EF4-FFF2-40B4-BE49-F238E27FC236}">
              <a16:creationId xmlns:a16="http://schemas.microsoft.com/office/drawing/2014/main" id="{4E65A2F7-C27C-4F75-BC2D-7547708B3816}"/>
            </a:ext>
          </a:extLst>
        </xdr:cNvPr>
        <xdr:cNvCxnSpPr/>
      </xdr:nvCxnSpPr>
      <xdr:spPr>
        <a:xfrm>
          <a:off x="885825" y="29384625"/>
          <a:ext cx="0" cy="161925"/>
        </a:xfrm>
        <a:prstGeom prst="straightConnector1">
          <a:avLst/>
        </a:prstGeom>
        <a:ln>
          <a:tailEnd type="triangle"/>
        </a:ln>
      </xdr:spPr>
      <xdr:style>
        <a:lnRef idx="2">
          <a:schemeClr val="accent5"/>
        </a:lnRef>
        <a:fillRef idx="0">
          <a:schemeClr val="accent5"/>
        </a:fillRef>
        <a:effectRef idx="1">
          <a:schemeClr val="accent5"/>
        </a:effectRef>
        <a:fontRef idx="minor">
          <a:schemeClr val="tx1"/>
        </a:fontRef>
      </xdr:style>
    </xdr:cxnSp>
    <xdr:clientData/>
  </xdr:twoCellAnchor>
  <xdr:twoCellAnchor editAs="oneCell">
    <xdr:from>
      <xdr:col>1</xdr:col>
      <xdr:colOff>57150</xdr:colOff>
      <xdr:row>135</xdr:row>
      <xdr:rowOff>171450</xdr:rowOff>
    </xdr:from>
    <xdr:to>
      <xdr:col>1</xdr:col>
      <xdr:colOff>571500</xdr:colOff>
      <xdr:row>138</xdr:row>
      <xdr:rowOff>104776</xdr:rowOff>
    </xdr:to>
    <xdr:pic>
      <xdr:nvPicPr>
        <xdr:cNvPr id="26" name="Graphic 25" descr="Truck with solid fill">
          <a:extLst>
            <a:ext uri="{FF2B5EF4-FFF2-40B4-BE49-F238E27FC236}">
              <a16:creationId xmlns:a16="http://schemas.microsoft.com/office/drawing/2014/main" id="{9571FB38-76FF-417A-ACAE-02FCF943B9B4}"/>
            </a:ext>
          </a:extLst>
        </xdr:cNvPr>
        <xdr:cNvPicPr>
          <a:picLocks noChangeAspect="1"/>
        </xdr:cNvPicPr>
      </xdr:nvPicPr>
      <xdr:blipFill>
        <a:blip xmlns:r="http://schemas.openxmlformats.org/officeDocument/2006/relationships" r:embed="rId25">
          <a:extLst>
            <a:ext uri="{96DAC541-7B7A-43D3-8B79-37D633B846F1}">
              <asvg:svgBlip xmlns:asvg="http://schemas.microsoft.com/office/drawing/2016/SVG/main" r:embed="rId26"/>
            </a:ext>
          </a:extLst>
        </a:blip>
        <a:stretch>
          <a:fillRect/>
        </a:stretch>
      </xdr:blipFill>
      <xdr:spPr>
        <a:xfrm>
          <a:off x="666750" y="27412950"/>
          <a:ext cx="514350" cy="51435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D3B48-79D5-45DB-928D-0FA94DFEC830}">
  <dimension ref="B2:N59"/>
  <sheetViews>
    <sheetView tabSelected="1" workbookViewId="0">
      <selection activeCell="Q11" sqref="Q11"/>
    </sheetView>
  </sheetViews>
  <sheetFormatPr defaultColWidth="9.140625" defaultRowHeight="15" x14ac:dyDescent="0.25"/>
  <cols>
    <col min="1" max="1" width="3.7109375" style="16" customWidth="1"/>
    <col min="2" max="2" width="12.7109375" style="16" customWidth="1"/>
    <col min="3" max="6" width="9.140625" style="16"/>
    <col min="7" max="7" width="46.85546875" style="16" customWidth="1"/>
    <col min="8" max="9" width="22.42578125" style="16" customWidth="1"/>
    <col min="10" max="10" width="34.85546875" style="16" customWidth="1"/>
    <col min="11" max="11" width="9.140625" style="16"/>
    <col min="12" max="12" width="9.28515625" style="16" customWidth="1"/>
    <col min="13" max="13" width="9.7109375" style="16" customWidth="1"/>
    <col min="14" max="14" width="9.140625" style="16"/>
    <col min="15" max="15" width="9.5703125" style="16" bestFit="1" customWidth="1"/>
    <col min="16" max="16384" width="9.140625" style="16"/>
  </cols>
  <sheetData>
    <row r="2" spans="2:14" ht="26.25" x14ac:dyDescent="0.4">
      <c r="B2" s="138" t="s">
        <v>212</v>
      </c>
      <c r="C2" s="138"/>
      <c r="D2" s="138"/>
      <c r="E2" s="138"/>
      <c r="F2" s="138"/>
      <c r="G2" s="138"/>
      <c r="H2" s="138"/>
      <c r="I2" s="138"/>
      <c r="J2" s="138"/>
      <c r="K2" s="146"/>
      <c r="L2" s="149" t="s">
        <v>230</v>
      </c>
      <c r="M2" s="146"/>
      <c r="N2" s="146"/>
    </row>
    <row r="4" spans="2:14" ht="15" customHeight="1" x14ac:dyDescent="0.25">
      <c r="B4" s="23" t="s">
        <v>185</v>
      </c>
      <c r="H4" s="147"/>
      <c r="I4" s="147"/>
      <c r="J4" s="23"/>
    </row>
    <row r="5" spans="2:14" ht="15" customHeight="1" x14ac:dyDescent="0.25">
      <c r="B5" s="186" t="s">
        <v>211</v>
      </c>
      <c r="C5" s="186"/>
      <c r="D5" s="186"/>
      <c r="E5" s="186"/>
      <c r="F5" s="186"/>
      <c r="G5" s="186"/>
      <c r="H5" s="186"/>
      <c r="I5" s="186"/>
    </row>
    <row r="6" spans="2:14" x14ac:dyDescent="0.25">
      <c r="B6" s="186"/>
      <c r="C6" s="186"/>
      <c r="D6" s="186"/>
      <c r="E6" s="186"/>
      <c r="F6" s="186"/>
      <c r="G6" s="186"/>
      <c r="H6" s="186"/>
      <c r="I6" s="186"/>
    </row>
    <row r="7" spans="2:14" x14ac:dyDescent="0.25">
      <c r="B7" s="186"/>
      <c r="C7" s="186"/>
      <c r="D7" s="186"/>
      <c r="E7" s="186"/>
      <c r="F7" s="186"/>
      <c r="G7" s="186"/>
      <c r="H7" s="186"/>
      <c r="I7" s="186"/>
    </row>
    <row r="8" spans="2:14" x14ac:dyDescent="0.25">
      <c r="B8" s="186"/>
      <c r="C8" s="186"/>
      <c r="D8" s="186"/>
      <c r="E8" s="186"/>
      <c r="F8" s="186"/>
      <c r="G8" s="186"/>
      <c r="H8" s="186"/>
      <c r="I8" s="186"/>
    </row>
    <row r="9" spans="2:14" x14ac:dyDescent="0.25">
      <c r="B9" s="186"/>
      <c r="C9" s="186"/>
      <c r="D9" s="186"/>
      <c r="E9" s="186"/>
      <c r="F9" s="186"/>
      <c r="G9" s="186"/>
      <c r="H9" s="186"/>
      <c r="I9" s="186"/>
    </row>
    <row r="10" spans="2:14" x14ac:dyDescent="0.25">
      <c r="B10" s="186"/>
      <c r="C10" s="186"/>
      <c r="D10" s="186"/>
      <c r="E10" s="186"/>
      <c r="F10" s="186"/>
      <c r="G10" s="186"/>
      <c r="H10" s="186"/>
      <c r="I10" s="186"/>
    </row>
    <row r="11" spans="2:14" x14ac:dyDescent="0.25">
      <c r="B11" s="186"/>
      <c r="C11" s="186"/>
      <c r="D11" s="186"/>
      <c r="E11" s="186"/>
      <c r="F11" s="186"/>
      <c r="G11" s="186"/>
      <c r="H11" s="186"/>
      <c r="I11" s="186"/>
    </row>
    <row r="12" spans="2:14" ht="30.75" customHeight="1" x14ac:dyDescent="0.25">
      <c r="B12" s="186"/>
      <c r="C12" s="186"/>
      <c r="D12" s="186"/>
      <c r="E12" s="186"/>
      <c r="F12" s="186"/>
      <c r="G12" s="186"/>
      <c r="H12" s="186"/>
      <c r="I12" s="186"/>
    </row>
    <row r="14" spans="2:14" x14ac:dyDescent="0.25">
      <c r="B14" s="23" t="s">
        <v>186</v>
      </c>
      <c r="M14" s="148"/>
    </row>
    <row r="15" spans="2:14" x14ac:dyDescent="0.25">
      <c r="B15" s="4"/>
      <c r="C15" s="16" t="s">
        <v>204</v>
      </c>
      <c r="M15" s="148"/>
    </row>
    <row r="16" spans="2:14" x14ac:dyDescent="0.25">
      <c r="B16" s="5"/>
      <c r="C16" s="16" t="s">
        <v>205</v>
      </c>
      <c r="M16" s="148"/>
    </row>
    <row r="17" spans="2:14" x14ac:dyDescent="0.25">
      <c r="B17" s="20"/>
      <c r="C17" s="16" t="s">
        <v>202</v>
      </c>
      <c r="M17" s="148"/>
    </row>
    <row r="18" spans="2:14" x14ac:dyDescent="0.25">
      <c r="M18" s="148"/>
    </row>
    <row r="19" spans="2:14" x14ac:dyDescent="0.25">
      <c r="B19" s="145" t="s">
        <v>187</v>
      </c>
      <c r="C19" s="145"/>
      <c r="D19" s="145"/>
      <c r="E19" s="145"/>
      <c r="F19" s="145"/>
      <c r="G19" s="145" t="s">
        <v>188</v>
      </c>
      <c r="H19" s="145"/>
      <c r="I19" s="145"/>
      <c r="J19" s="145"/>
      <c r="K19" s="145" t="s">
        <v>192</v>
      </c>
      <c r="L19" s="184" t="s">
        <v>198</v>
      </c>
      <c r="M19" s="184"/>
    </row>
    <row r="20" spans="2:14" x14ac:dyDescent="0.25">
      <c r="L20" s="139" t="s">
        <v>196</v>
      </c>
      <c r="M20" s="161" t="s">
        <v>197</v>
      </c>
      <c r="N20" s="162" t="s">
        <v>210</v>
      </c>
    </row>
    <row r="21" spans="2:14" x14ac:dyDescent="0.25">
      <c r="B21" s="23" t="s">
        <v>15</v>
      </c>
      <c r="G21" s="16" t="s">
        <v>174</v>
      </c>
      <c r="K21" s="16" t="s">
        <v>191</v>
      </c>
      <c r="L21" s="142">
        <f>'Crop 1 budget'!D4</f>
        <v>0</v>
      </c>
      <c r="M21" s="140">
        <f>'Crop 2 budget'!D4</f>
        <v>0</v>
      </c>
      <c r="N21" s="163">
        <f>'Crop 3 budget'!D4</f>
        <v>0</v>
      </c>
    </row>
    <row r="22" spans="2:14" x14ac:dyDescent="0.25">
      <c r="B22" s="23"/>
      <c r="G22" s="16" t="s">
        <v>190</v>
      </c>
      <c r="K22" s="16" t="s">
        <v>135</v>
      </c>
      <c r="L22" s="143" t="e">
        <f>'Crop 1 budget'!I13</f>
        <v>#DIV/0!</v>
      </c>
      <c r="M22" s="141" t="e">
        <f>'Crop 2 budget'!I13</f>
        <v>#DIV/0!</v>
      </c>
      <c r="N22" s="164" t="e">
        <f>'Crop 3 budget'!I13</f>
        <v>#DIV/0!</v>
      </c>
    </row>
    <row r="23" spans="2:14" x14ac:dyDescent="0.25">
      <c r="B23" s="23"/>
      <c r="G23" s="16" t="s">
        <v>189</v>
      </c>
      <c r="K23" s="16" t="s">
        <v>135</v>
      </c>
      <c r="L23" s="143" t="e">
        <f>'Crop 1 budget'!I13*(1-'Crop 1 budget'!E150-'Crop 1 budget'!E151)</f>
        <v>#DIV/0!</v>
      </c>
      <c r="M23" s="141" t="e">
        <f>'Crop 2 budget'!I13*(1-'Crop 2 budget'!E150-'Crop 2 budget'!E151)</f>
        <v>#DIV/0!</v>
      </c>
      <c r="N23" s="164" t="e">
        <f>'Crop 3 budget'!I13*(1-'Crop 3 budget'!E150-'Crop 3 budget'!E151)</f>
        <v>#DIV/0!</v>
      </c>
    </row>
    <row r="24" spans="2:14" x14ac:dyDescent="0.25">
      <c r="B24" s="23"/>
      <c r="L24" s="20"/>
      <c r="M24" s="136"/>
      <c r="N24" s="165"/>
    </row>
    <row r="25" spans="2:14" x14ac:dyDescent="0.25">
      <c r="B25" s="23" t="s">
        <v>12</v>
      </c>
      <c r="G25" s="16" t="s">
        <v>173</v>
      </c>
      <c r="K25" s="16" t="s">
        <v>191</v>
      </c>
      <c r="L25" s="142" t="e">
        <f>'Crop 1 budget'!K31+'Crop 1 budget'!K48+'Crop 1 budget'!K67+'Crop 1 budget'!K87+'Crop 1 budget'!K102</f>
        <v>#DIV/0!</v>
      </c>
      <c r="M25" s="140" t="e">
        <f>'Crop 2 budget'!K31+'Crop 2 budget'!K48+'Crop 2 budget'!K67+'Crop 2 budget'!K87+'Crop 2 budget'!K102</f>
        <v>#DIV/0!</v>
      </c>
      <c r="N25" s="163" t="e">
        <f>'Crop 3 budget'!K31+'Crop 3 budget'!K48+'Crop 3 budget'!K67+'Crop 3 budget'!K87+'Crop 3 budget'!K102</f>
        <v>#DIV/0!</v>
      </c>
    </row>
    <row r="26" spans="2:14" x14ac:dyDescent="0.25">
      <c r="B26" s="23"/>
      <c r="G26" s="16" t="s">
        <v>175</v>
      </c>
      <c r="K26" s="16" t="s">
        <v>135</v>
      </c>
      <c r="L26" s="144" t="e">
        <f>L25/'Crop 1 budget'!D4</f>
        <v>#DIV/0!</v>
      </c>
      <c r="M26" s="137" t="e">
        <f>M25/'Crop 2 budget'!D4</f>
        <v>#DIV/0!</v>
      </c>
      <c r="N26" s="166" t="e">
        <f>N25/'Crop 3 budget'!D4</f>
        <v>#DIV/0!</v>
      </c>
    </row>
    <row r="27" spans="2:14" x14ac:dyDescent="0.25">
      <c r="B27" s="23"/>
      <c r="L27" s="20"/>
      <c r="M27" s="136"/>
      <c r="N27" s="165"/>
    </row>
    <row r="28" spans="2:14" x14ac:dyDescent="0.25">
      <c r="B28" s="23" t="s">
        <v>13</v>
      </c>
      <c r="G28" s="16" t="s">
        <v>172</v>
      </c>
      <c r="K28" s="16" t="s">
        <v>191</v>
      </c>
      <c r="L28" s="142" t="e">
        <f>'Crop 1 budget'!K116+'Crop 1 budget'!K135</f>
        <v>#DIV/0!</v>
      </c>
      <c r="M28" s="140" t="e">
        <f>'Crop 2 budget'!K116+'Crop 2 budget'!K135</f>
        <v>#DIV/0!</v>
      </c>
      <c r="N28" s="163" t="e">
        <f>'Crop 3 budget'!K116+'Crop 3 budget'!K135</f>
        <v>#DIV/0!</v>
      </c>
    </row>
    <row r="29" spans="2:14" x14ac:dyDescent="0.25">
      <c r="B29" s="23"/>
      <c r="G29" s="16" t="s">
        <v>176</v>
      </c>
      <c r="K29" s="16" t="s">
        <v>135</v>
      </c>
      <c r="L29" s="144" t="e">
        <f>L28/'Crop 1 budget'!D4</f>
        <v>#DIV/0!</v>
      </c>
      <c r="M29" s="137" t="e">
        <f>M28/'Crop 2 budget'!D4</f>
        <v>#DIV/0!</v>
      </c>
      <c r="N29" s="166" t="e">
        <f>N28/'Crop 3 budget'!D4</f>
        <v>#DIV/0!</v>
      </c>
    </row>
    <row r="30" spans="2:14" x14ac:dyDescent="0.25">
      <c r="B30" s="23"/>
      <c r="L30" s="20"/>
      <c r="M30" s="136"/>
      <c r="N30" s="165"/>
    </row>
    <row r="31" spans="2:14" x14ac:dyDescent="0.25">
      <c r="B31" s="23" t="s">
        <v>14</v>
      </c>
      <c r="G31" s="16" t="s">
        <v>177</v>
      </c>
      <c r="K31" s="16" t="s">
        <v>191</v>
      </c>
      <c r="L31" s="142" t="e">
        <f>'Crop 1 budget'!K146+'Crop 1 budget'!K152</f>
        <v>#DIV/0!</v>
      </c>
      <c r="M31" s="140" t="e">
        <f>'Crop 2 budget'!K146+'Crop 2 budget'!K152</f>
        <v>#DIV/0!</v>
      </c>
      <c r="N31" s="163" t="e">
        <f>'Crop 3 budget'!K146+'Crop 3 budget'!K152</f>
        <v>#DIV/0!</v>
      </c>
    </row>
    <row r="32" spans="2:14" x14ac:dyDescent="0.25">
      <c r="B32" s="23"/>
      <c r="G32" s="16" t="s">
        <v>176</v>
      </c>
      <c r="K32" s="16" t="s">
        <v>135</v>
      </c>
      <c r="L32" s="144" t="e">
        <f>L31/'Crop 1 budget'!D4</f>
        <v>#DIV/0!</v>
      </c>
      <c r="M32" s="137" t="e">
        <f>M31/'Crop 2 budget'!D4</f>
        <v>#DIV/0!</v>
      </c>
      <c r="N32" s="166" t="e">
        <f>N31/'Crop 3 budget'!D4</f>
        <v>#DIV/0!</v>
      </c>
    </row>
    <row r="33" spans="2:14" x14ac:dyDescent="0.25">
      <c r="B33" s="23"/>
      <c r="L33" s="144"/>
      <c r="M33" s="137"/>
      <c r="N33" s="166"/>
    </row>
    <row r="34" spans="2:14" x14ac:dyDescent="0.25">
      <c r="B34" s="23" t="s">
        <v>193</v>
      </c>
      <c r="G34" s="16" t="s">
        <v>183</v>
      </c>
      <c r="K34" s="16" t="s">
        <v>191</v>
      </c>
      <c r="L34" s="142" t="e">
        <f>'Crop 1 budget'!K156</f>
        <v>#DIV/0!</v>
      </c>
      <c r="M34" s="140" t="e">
        <f>'Crop 2 budget'!K156</f>
        <v>#DIV/0!</v>
      </c>
      <c r="N34" s="163" t="e">
        <f>'Crop 3 budget'!K156</f>
        <v>#DIV/0!</v>
      </c>
    </row>
    <row r="35" spans="2:14" x14ac:dyDescent="0.25">
      <c r="B35" s="23"/>
      <c r="G35" s="16" t="s">
        <v>182</v>
      </c>
      <c r="K35" s="16" t="s">
        <v>135</v>
      </c>
      <c r="L35" s="144" t="e">
        <f>L26+L29+L32</f>
        <v>#DIV/0!</v>
      </c>
      <c r="M35" s="137" t="e">
        <f>M26+M29+M32</f>
        <v>#DIV/0!</v>
      </c>
      <c r="N35" s="166" t="e">
        <f>N26+N29+N32</f>
        <v>#DIV/0!</v>
      </c>
    </row>
    <row r="36" spans="2:14" x14ac:dyDescent="0.25">
      <c r="B36" s="23"/>
      <c r="G36" s="16" t="s">
        <v>184</v>
      </c>
      <c r="K36" s="16" t="s">
        <v>191</v>
      </c>
      <c r="L36" s="142" t="e">
        <f>'Crop 1 budget'!K158</f>
        <v>#DIV/0!</v>
      </c>
      <c r="M36" s="140" t="e">
        <f>'Crop 2 budget'!K158</f>
        <v>#DIV/0!</v>
      </c>
      <c r="N36" s="163" t="e">
        <f>'Crop 3 budget'!K158</f>
        <v>#DIV/0!</v>
      </c>
    </row>
    <row r="37" spans="2:14" x14ac:dyDescent="0.25">
      <c r="B37" s="23"/>
      <c r="G37" s="16" t="s">
        <v>181</v>
      </c>
      <c r="K37" s="16" t="s">
        <v>135</v>
      </c>
      <c r="L37" s="144" t="e">
        <f>L32+L29</f>
        <v>#DIV/0!</v>
      </c>
      <c r="M37" s="137" t="e">
        <f>M32+M29</f>
        <v>#DIV/0!</v>
      </c>
      <c r="N37" s="166" t="e">
        <f>N32+N29</f>
        <v>#DIV/0!</v>
      </c>
    </row>
    <row r="38" spans="2:14" x14ac:dyDescent="0.25">
      <c r="M38" s="148"/>
    </row>
    <row r="39" spans="2:14" ht="15" customHeight="1" x14ac:dyDescent="0.25">
      <c r="M39" s="148"/>
    </row>
    <row r="40" spans="2:14" x14ac:dyDescent="0.25">
      <c r="B40" s="168" t="s">
        <v>200</v>
      </c>
      <c r="G40" s="101"/>
      <c r="H40" s="101"/>
      <c r="I40" s="101"/>
      <c r="J40" s="101"/>
      <c r="M40" s="148"/>
    </row>
    <row r="41" spans="2:14" x14ac:dyDescent="0.25">
      <c r="B41" s="169" t="s">
        <v>199</v>
      </c>
      <c r="G41" s="101"/>
      <c r="H41" s="101"/>
      <c r="I41" s="101"/>
      <c r="J41" s="101"/>
      <c r="M41" s="148"/>
    </row>
    <row r="42" spans="2:14" ht="15.75" thickBot="1" x14ac:dyDescent="0.3">
      <c r="M42" s="148"/>
    </row>
    <row r="43" spans="2:14" ht="15.75" thickTop="1" x14ac:dyDescent="0.25">
      <c r="B43" s="167"/>
      <c r="C43" s="167"/>
      <c r="D43" s="167"/>
      <c r="E43" s="167"/>
      <c r="F43" s="167"/>
      <c r="G43" s="167"/>
      <c r="H43" s="167"/>
      <c r="I43" s="167"/>
      <c r="J43" s="167"/>
      <c r="K43" s="167"/>
      <c r="L43" s="167"/>
      <c r="M43" s="167"/>
      <c r="N43" s="167"/>
    </row>
    <row r="44" spans="2:14" ht="19.5" customHeight="1" x14ac:dyDescent="0.25">
      <c r="B44" s="185" t="s">
        <v>227</v>
      </c>
      <c r="C44" s="185"/>
      <c r="D44" s="185"/>
      <c r="E44" s="185"/>
      <c r="F44" s="185"/>
      <c r="G44" s="185"/>
      <c r="H44" s="185"/>
      <c r="I44" s="185"/>
      <c r="J44" s="185"/>
      <c r="K44" s="185"/>
      <c r="L44" s="185"/>
      <c r="M44" s="185"/>
      <c r="N44" s="185"/>
    </row>
    <row r="45" spans="2:14" x14ac:dyDescent="0.25">
      <c r="B45" s="185"/>
      <c r="C45" s="185"/>
      <c r="D45" s="185"/>
      <c r="E45" s="185"/>
      <c r="F45" s="185"/>
      <c r="G45" s="185"/>
      <c r="H45" s="185"/>
      <c r="I45" s="185"/>
      <c r="J45" s="185"/>
      <c r="K45" s="185"/>
      <c r="L45" s="185"/>
      <c r="M45" s="185"/>
      <c r="N45" s="185"/>
    </row>
    <row r="46" spans="2:14" x14ac:dyDescent="0.25">
      <c r="B46" s="185"/>
      <c r="C46" s="185"/>
      <c r="D46" s="185"/>
      <c r="E46" s="185"/>
      <c r="F46" s="185"/>
      <c r="G46" s="185"/>
      <c r="H46" s="185"/>
      <c r="I46" s="185"/>
      <c r="J46" s="185"/>
      <c r="K46" s="185"/>
      <c r="L46" s="185"/>
      <c r="M46" s="185"/>
      <c r="N46" s="185"/>
    </row>
    <row r="47" spans="2:14" x14ac:dyDescent="0.25">
      <c r="B47" s="185"/>
      <c r="C47" s="185"/>
      <c r="D47" s="185"/>
      <c r="E47" s="185"/>
      <c r="F47" s="185"/>
      <c r="G47" s="185"/>
      <c r="H47" s="185"/>
      <c r="I47" s="185"/>
      <c r="J47" s="185"/>
      <c r="K47" s="185"/>
      <c r="L47" s="185"/>
      <c r="M47" s="185"/>
      <c r="N47" s="185"/>
    </row>
    <row r="48" spans="2:14" x14ac:dyDescent="0.25">
      <c r="B48" s="185"/>
      <c r="C48" s="185"/>
      <c r="D48" s="185"/>
      <c r="E48" s="185"/>
      <c r="F48" s="185"/>
      <c r="G48" s="185"/>
      <c r="H48" s="185"/>
      <c r="I48" s="185"/>
      <c r="J48" s="185"/>
      <c r="K48" s="185"/>
      <c r="L48" s="185"/>
      <c r="M48" s="185"/>
      <c r="N48" s="185"/>
    </row>
    <row r="49" spans="2:14" x14ac:dyDescent="0.25">
      <c r="B49" s="185"/>
      <c r="C49" s="185"/>
      <c r="D49" s="185"/>
      <c r="E49" s="185"/>
      <c r="F49" s="185"/>
      <c r="G49" s="185"/>
      <c r="H49" s="185"/>
      <c r="I49" s="185"/>
      <c r="J49" s="185"/>
      <c r="K49" s="185"/>
      <c r="L49" s="185"/>
      <c r="M49" s="185"/>
      <c r="N49" s="185"/>
    </row>
    <row r="50" spans="2:14" x14ac:dyDescent="0.25">
      <c r="B50" s="185"/>
      <c r="C50" s="185"/>
      <c r="D50" s="185"/>
      <c r="E50" s="185"/>
      <c r="F50" s="185"/>
      <c r="G50" s="185"/>
      <c r="H50" s="185"/>
      <c r="I50" s="185"/>
      <c r="J50" s="185"/>
      <c r="K50" s="185"/>
      <c r="L50" s="185"/>
      <c r="M50" s="185"/>
      <c r="N50" s="185"/>
    </row>
    <row r="51" spans="2:14" ht="11.25" customHeight="1" x14ac:dyDescent="0.25"/>
    <row r="52" spans="2:14" x14ac:dyDescent="0.25">
      <c r="B52" s="170" t="s">
        <v>225</v>
      </c>
    </row>
    <row r="53" spans="2:14" ht="9" customHeight="1" x14ac:dyDescent="0.25"/>
    <row r="54" spans="2:14" x14ac:dyDescent="0.25">
      <c r="B54" s="182" t="s">
        <v>226</v>
      </c>
      <c r="C54" s="183"/>
      <c r="D54" s="183"/>
      <c r="E54" s="183"/>
      <c r="F54" s="183"/>
      <c r="G54" s="183"/>
      <c r="H54" s="183"/>
      <c r="I54" s="183"/>
      <c r="J54" s="183"/>
      <c r="K54" s="183"/>
      <c r="L54" s="183"/>
      <c r="M54" s="183"/>
      <c r="N54" s="183"/>
    </row>
    <row r="55" spans="2:14" x14ac:dyDescent="0.25">
      <c r="B55" s="183"/>
      <c r="C55" s="183"/>
      <c r="D55" s="183"/>
      <c r="E55" s="183"/>
      <c r="F55" s="183"/>
      <c r="G55" s="183"/>
      <c r="H55" s="183"/>
      <c r="I55" s="183"/>
      <c r="J55" s="183"/>
      <c r="K55" s="183"/>
      <c r="L55" s="183"/>
      <c r="M55" s="183"/>
      <c r="N55" s="183"/>
    </row>
    <row r="56" spans="2:14" x14ac:dyDescent="0.25">
      <c r="B56" s="183"/>
      <c r="C56" s="183"/>
      <c r="D56" s="183"/>
      <c r="E56" s="183"/>
      <c r="F56" s="183"/>
      <c r="G56" s="183"/>
      <c r="H56" s="183"/>
      <c r="I56" s="183"/>
      <c r="J56" s="183"/>
      <c r="K56" s="183"/>
      <c r="L56" s="183"/>
      <c r="M56" s="183"/>
      <c r="N56" s="183"/>
    </row>
    <row r="57" spans="2:14" ht="6.75" customHeight="1" x14ac:dyDescent="0.25">
      <c r="B57" s="183"/>
      <c r="C57" s="183"/>
      <c r="D57" s="183"/>
      <c r="E57" s="183"/>
      <c r="F57" s="183"/>
      <c r="G57" s="183"/>
      <c r="H57" s="183"/>
      <c r="I57" s="183"/>
      <c r="J57" s="183"/>
      <c r="K57" s="183"/>
      <c r="L57" s="183"/>
      <c r="M57" s="183"/>
      <c r="N57" s="183"/>
    </row>
    <row r="58" spans="2:14" hidden="1" x14ac:dyDescent="0.25">
      <c r="B58" s="183"/>
      <c r="C58" s="183"/>
      <c r="D58" s="183"/>
      <c r="E58" s="183"/>
      <c r="F58" s="183"/>
      <c r="G58" s="183"/>
      <c r="H58" s="183"/>
      <c r="I58" s="183"/>
      <c r="J58" s="183"/>
      <c r="K58" s="183"/>
      <c r="L58" s="183"/>
      <c r="M58" s="183"/>
      <c r="N58" s="183"/>
    </row>
    <row r="59" spans="2:14" ht="39" customHeight="1" x14ac:dyDescent="0.25">
      <c r="B59" s="183"/>
      <c r="C59" s="183"/>
      <c r="D59" s="183"/>
      <c r="E59" s="183"/>
      <c r="F59" s="183"/>
      <c r="G59" s="183"/>
      <c r="H59" s="183"/>
      <c r="I59" s="183"/>
      <c r="J59" s="183"/>
      <c r="K59" s="183"/>
      <c r="L59" s="183"/>
      <c r="M59" s="183"/>
      <c r="N59" s="183"/>
    </row>
  </sheetData>
  <mergeCells count="4">
    <mergeCell ref="B54:N59"/>
    <mergeCell ref="L19:M19"/>
    <mergeCell ref="B44:N50"/>
    <mergeCell ref="B5:I12"/>
  </mergeCells>
  <phoneticPr fontId="3" type="noConversion"/>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D052DB-FE1B-4F2F-AE57-74ABAA96E004}">
  <sheetPr>
    <tabColor theme="5" tint="0.59999389629810485"/>
  </sheetPr>
  <dimension ref="B1:R173"/>
  <sheetViews>
    <sheetView zoomScale="115" zoomScaleNormal="115" workbookViewId="0">
      <selection activeCell="D2" sqref="D2"/>
    </sheetView>
  </sheetViews>
  <sheetFormatPr defaultColWidth="9.140625" defaultRowHeight="15" x14ac:dyDescent="0.25"/>
  <cols>
    <col min="1" max="1" width="9.140625" style="16"/>
    <col min="2" max="2" width="10.85546875" style="16" customWidth="1"/>
    <col min="3" max="3" width="30.28515625" style="16" customWidth="1"/>
    <col min="4" max="4" width="13.140625" style="16" customWidth="1"/>
    <col min="5" max="5" width="12.140625" style="16" customWidth="1"/>
    <col min="6" max="6" width="8.7109375" style="16" customWidth="1"/>
    <col min="7" max="7" width="12.28515625" style="16" customWidth="1"/>
    <col min="8" max="8" width="8.7109375" style="16" customWidth="1"/>
    <col min="9" max="9" width="9.140625" style="16" customWidth="1"/>
    <col min="10" max="10" width="26.85546875" style="16" customWidth="1"/>
    <col min="11" max="11" width="13.140625" style="45" customWidth="1"/>
    <col min="12" max="12" width="11.28515625" style="16" bestFit="1" customWidth="1"/>
    <col min="13" max="13" width="11.28515625" style="16" customWidth="1"/>
    <col min="14" max="14" width="12.5703125" style="16" customWidth="1"/>
    <col min="15" max="15" width="13.7109375" style="16" customWidth="1"/>
    <col min="16" max="16" width="30.5703125" style="16" bestFit="1" customWidth="1"/>
    <col min="17" max="16384" width="9.140625" style="16"/>
  </cols>
  <sheetData>
    <row r="1" spans="2:18" ht="15.75" thickBot="1" x14ac:dyDescent="0.3"/>
    <row r="2" spans="2:18" ht="30.75" customHeight="1" x14ac:dyDescent="0.25">
      <c r="B2" s="12"/>
      <c r="C2" s="21" t="s">
        <v>50</v>
      </c>
      <c r="D2" s="76"/>
    </row>
    <row r="3" spans="2:18" ht="30" customHeight="1" x14ac:dyDescent="0.25">
      <c r="B3" s="187">
        <v>1</v>
      </c>
      <c r="C3" s="21" t="s">
        <v>51</v>
      </c>
      <c r="D3" s="77"/>
      <c r="N3" s="23"/>
      <c r="O3" s="23"/>
      <c r="P3" s="23"/>
      <c r="Q3" s="23"/>
      <c r="R3" s="23"/>
    </row>
    <row r="4" spans="2:18" ht="30.75" customHeight="1" x14ac:dyDescent="0.25">
      <c r="B4" s="187"/>
      <c r="C4" s="21" t="s">
        <v>160</v>
      </c>
      <c r="D4" s="152">
        <f>D5*D3</f>
        <v>0</v>
      </c>
      <c r="N4" s="23"/>
      <c r="O4" s="23"/>
      <c r="P4" s="23"/>
      <c r="Q4" s="23"/>
      <c r="R4" s="23"/>
    </row>
    <row r="5" spans="2:18" ht="30.75" customHeight="1" x14ac:dyDescent="0.25">
      <c r="B5" s="81"/>
      <c r="C5" s="24" t="s">
        <v>229</v>
      </c>
      <c r="D5" s="78"/>
      <c r="G5" s="24"/>
      <c r="N5" s="23"/>
      <c r="O5" s="23"/>
      <c r="P5" s="23"/>
      <c r="Q5" s="23"/>
      <c r="R5" s="23"/>
    </row>
    <row r="6" spans="2:18" ht="32.25" customHeight="1" thickBot="1" x14ac:dyDescent="0.3">
      <c r="B6" s="14"/>
      <c r="C6" s="21" t="s">
        <v>55</v>
      </c>
      <c r="D6" s="79"/>
      <c r="R6" s="23"/>
    </row>
    <row r="7" spans="2:18" ht="15.75" thickBot="1" x14ac:dyDescent="0.3"/>
    <row r="8" spans="2:18" ht="15.75" x14ac:dyDescent="0.25">
      <c r="B8" s="12"/>
      <c r="C8" s="3" t="s">
        <v>87</v>
      </c>
      <c r="D8" s="3"/>
      <c r="E8" s="173" t="s">
        <v>203</v>
      </c>
      <c r="F8" s="3"/>
      <c r="G8" s="173" t="s">
        <v>171</v>
      </c>
      <c r="H8" s="3"/>
      <c r="I8" s="173" t="s">
        <v>228</v>
      </c>
      <c r="J8" s="3"/>
      <c r="K8" s="173" t="s">
        <v>89</v>
      </c>
      <c r="R8" s="23"/>
    </row>
    <row r="9" spans="2:18" x14ac:dyDescent="0.25">
      <c r="B9" s="13"/>
      <c r="C9" s="16" t="s">
        <v>206</v>
      </c>
      <c r="E9" s="160"/>
      <c r="G9" s="151">
        <f>E9*D4</f>
        <v>0</v>
      </c>
      <c r="I9" s="157"/>
      <c r="K9" s="59" t="e">
        <f>(G9*I9)/$D$3</f>
        <v>#DIV/0!</v>
      </c>
    </row>
    <row r="10" spans="2:18" x14ac:dyDescent="0.25">
      <c r="B10" s="15">
        <v>2</v>
      </c>
      <c r="C10" s="16" t="s">
        <v>207</v>
      </c>
      <c r="E10" s="160"/>
      <c r="G10" s="151">
        <f>E10*D4</f>
        <v>0</v>
      </c>
      <c r="I10" s="157"/>
      <c r="K10" s="59" t="e">
        <f>(G10*I10)/$D$3</f>
        <v>#DIV/0!</v>
      </c>
    </row>
    <row r="11" spans="2:18" x14ac:dyDescent="0.25">
      <c r="B11" s="13"/>
      <c r="C11" s="16" t="s">
        <v>208</v>
      </c>
      <c r="E11" s="160"/>
      <c r="G11" s="151">
        <f>E11*D4</f>
        <v>0</v>
      </c>
      <c r="I11" s="157"/>
      <c r="K11" s="59" t="e">
        <f>(G11*I11)/$D$3</f>
        <v>#DIV/0!</v>
      </c>
    </row>
    <row r="12" spans="2:18" x14ac:dyDescent="0.25">
      <c r="B12" s="13"/>
      <c r="C12" s="16" t="s">
        <v>201</v>
      </c>
      <c r="E12" s="160"/>
      <c r="G12" s="151">
        <f>E12*D4</f>
        <v>0</v>
      </c>
      <c r="I12" s="157"/>
      <c r="K12" s="59" t="e">
        <f>(G12*I12)/$D$3</f>
        <v>#DIV/0!</v>
      </c>
    </row>
    <row r="13" spans="2:18" ht="16.5" thickBot="1" x14ac:dyDescent="0.3">
      <c r="B13" s="14"/>
      <c r="C13" s="1"/>
      <c r="D13" s="2"/>
      <c r="E13" s="150">
        <f>SUM(E9:E12)</f>
        <v>0</v>
      </c>
      <c r="F13" s="9"/>
      <c r="G13" s="64">
        <f>SUM(G9:G12)</f>
        <v>0</v>
      </c>
      <c r="H13" s="171" t="s">
        <v>158</v>
      </c>
      <c r="I13" s="111" t="e">
        <f>SUMPRODUCT(G9:G12,I9:I12)/SUM(G9:G12)</f>
        <v>#DIV/0!</v>
      </c>
      <c r="J13" s="9" t="s">
        <v>64</v>
      </c>
      <c r="K13" s="58" t="e">
        <f>SUM(K9:K12)</f>
        <v>#DIV/0!</v>
      </c>
    </row>
    <row r="15" spans="2:18" ht="15.75" x14ac:dyDescent="0.25">
      <c r="C15" s="3" t="s">
        <v>88</v>
      </c>
      <c r="D15" s="172"/>
      <c r="E15" s="173" t="s">
        <v>0</v>
      </c>
      <c r="F15" s="3"/>
      <c r="G15" s="173" t="s">
        <v>6</v>
      </c>
      <c r="H15" s="3"/>
      <c r="I15" s="173" t="s">
        <v>7</v>
      </c>
      <c r="J15" s="3"/>
      <c r="K15" s="173" t="s">
        <v>1</v>
      </c>
    </row>
    <row r="16" spans="2:18" ht="7.5" customHeight="1" thickBot="1" x14ac:dyDescent="0.3">
      <c r="C16" s="25"/>
      <c r="E16" s="17"/>
      <c r="F16" s="23"/>
      <c r="G16" s="17"/>
      <c r="H16" s="23"/>
      <c r="I16" s="17"/>
      <c r="J16" s="23"/>
      <c r="K16" s="26"/>
    </row>
    <row r="17" spans="2:11" x14ac:dyDescent="0.25">
      <c r="B17" s="12"/>
      <c r="C17" s="10" t="s">
        <v>65</v>
      </c>
      <c r="D17" s="7"/>
      <c r="E17" s="8"/>
      <c r="F17" s="7"/>
      <c r="G17" s="62"/>
      <c r="H17" s="63"/>
      <c r="I17" s="62"/>
      <c r="J17" s="63"/>
      <c r="K17" s="62" t="s">
        <v>58</v>
      </c>
    </row>
    <row r="18" spans="2:11" x14ac:dyDescent="0.25">
      <c r="B18" s="13"/>
      <c r="C18" s="23" t="s">
        <v>216</v>
      </c>
      <c r="E18" s="42" t="s">
        <v>94</v>
      </c>
      <c r="F18" s="42"/>
      <c r="G18" s="42" t="s">
        <v>54</v>
      </c>
      <c r="H18" s="42"/>
      <c r="I18" s="42" t="s">
        <v>57</v>
      </c>
      <c r="K18" s="16"/>
    </row>
    <row r="19" spans="2:11" x14ac:dyDescent="0.25">
      <c r="B19" s="13"/>
      <c r="C19" s="55" t="s">
        <v>17</v>
      </c>
      <c r="E19" s="60"/>
      <c r="F19" s="46"/>
      <c r="G19" s="61"/>
      <c r="H19" s="46"/>
      <c r="I19" s="60"/>
      <c r="K19" s="57">
        <f>SUM(E19*G19*I19)</f>
        <v>0</v>
      </c>
    </row>
    <row r="20" spans="2:11" x14ac:dyDescent="0.25">
      <c r="B20" s="13"/>
      <c r="C20" s="55" t="s">
        <v>19</v>
      </c>
      <c r="E20" s="60"/>
      <c r="F20" s="46"/>
      <c r="G20" s="61"/>
      <c r="H20" s="46"/>
      <c r="I20" s="60"/>
      <c r="K20" s="57">
        <f>SUM(E20*G20*I20)</f>
        <v>0</v>
      </c>
    </row>
    <row r="21" spans="2:11" x14ac:dyDescent="0.25">
      <c r="B21" s="13"/>
      <c r="C21" s="55"/>
      <c r="E21" s="60"/>
      <c r="F21" s="46"/>
      <c r="G21" s="61"/>
      <c r="H21" s="46"/>
      <c r="I21" s="60"/>
      <c r="K21" s="57">
        <f t="shared" ref="K21:K24" si="0">SUM(E21*G21*I21)</f>
        <v>0</v>
      </c>
    </row>
    <row r="22" spans="2:11" x14ac:dyDescent="0.25">
      <c r="B22" s="13"/>
      <c r="C22" s="55"/>
      <c r="E22" s="60"/>
      <c r="F22" s="46"/>
      <c r="G22" s="61"/>
      <c r="H22" s="46"/>
      <c r="I22" s="60"/>
      <c r="K22" s="57">
        <f t="shared" si="0"/>
        <v>0</v>
      </c>
    </row>
    <row r="23" spans="2:11" x14ac:dyDescent="0.25">
      <c r="B23" s="13"/>
      <c r="C23" s="55"/>
      <c r="E23" s="60"/>
      <c r="F23" s="46"/>
      <c r="G23" s="61"/>
      <c r="H23" s="46"/>
      <c r="I23" s="60"/>
      <c r="K23" s="57">
        <f t="shared" si="0"/>
        <v>0</v>
      </c>
    </row>
    <row r="24" spans="2:11" x14ac:dyDescent="0.25">
      <c r="B24" s="15">
        <v>3</v>
      </c>
      <c r="C24" s="55"/>
      <c r="E24" s="60"/>
      <c r="F24" s="46"/>
      <c r="G24" s="61"/>
      <c r="H24" s="46"/>
      <c r="I24" s="60"/>
      <c r="K24" s="57">
        <f t="shared" si="0"/>
        <v>0</v>
      </c>
    </row>
    <row r="25" spans="2:11" x14ac:dyDescent="0.25">
      <c r="B25" s="13"/>
      <c r="C25" s="28"/>
      <c r="D25" s="28"/>
      <c r="E25" s="28"/>
      <c r="F25" s="69" t="s">
        <v>214</v>
      </c>
      <c r="G25" s="71">
        <f>SUMPRODUCT(E19:E24,G19:G24)*$D$3</f>
        <v>0</v>
      </c>
      <c r="H25" s="28"/>
      <c r="I25" s="29"/>
      <c r="J25" s="30" t="s">
        <v>116</v>
      </c>
      <c r="K25" s="47">
        <f>SUM(K19:K24)</f>
        <v>0</v>
      </c>
    </row>
    <row r="26" spans="2:11" x14ac:dyDescent="0.25">
      <c r="B26" s="13"/>
      <c r="C26" s="31" t="s">
        <v>218</v>
      </c>
      <c r="D26" s="32"/>
      <c r="E26" s="29" t="s">
        <v>95</v>
      </c>
      <c r="F26" s="28"/>
      <c r="G26" s="33" t="s">
        <v>82</v>
      </c>
      <c r="H26" s="28"/>
      <c r="I26" s="29" t="s">
        <v>59</v>
      </c>
      <c r="J26" s="34"/>
      <c r="K26" s="48"/>
    </row>
    <row r="27" spans="2:11" x14ac:dyDescent="0.25">
      <c r="B27" s="13"/>
      <c r="C27" s="56"/>
      <c r="E27" s="72"/>
      <c r="F27" s="22"/>
      <c r="G27" s="112"/>
      <c r="H27" s="22"/>
      <c r="I27" s="60"/>
      <c r="J27" s="35"/>
      <c r="K27" s="57" t="e">
        <f>SUM(E27*G27*I27)/$D$3</f>
        <v>#DIV/0!</v>
      </c>
    </row>
    <row r="28" spans="2:11" x14ac:dyDescent="0.25">
      <c r="B28" s="13"/>
      <c r="C28" s="56"/>
      <c r="E28" s="72"/>
      <c r="F28" s="22"/>
      <c r="G28" s="112"/>
      <c r="H28" s="22"/>
      <c r="I28" s="60"/>
      <c r="J28" s="35"/>
      <c r="K28" s="57" t="e">
        <f>SUM(E28*G28*I28)/$D$3</f>
        <v>#DIV/0!</v>
      </c>
    </row>
    <row r="29" spans="2:11" x14ac:dyDescent="0.25">
      <c r="B29" s="13"/>
      <c r="C29" s="56"/>
      <c r="E29" s="72"/>
      <c r="F29" s="22"/>
      <c r="G29" s="112"/>
      <c r="H29" s="22"/>
      <c r="I29" s="60"/>
      <c r="J29" s="35"/>
      <c r="K29" s="57" t="e">
        <f>SUM(E29*G29*I29)/$D$3</f>
        <v>#DIV/0!</v>
      </c>
    </row>
    <row r="30" spans="2:11" ht="15.75" thickBot="1" x14ac:dyDescent="0.3">
      <c r="B30" s="13"/>
      <c r="C30" s="36"/>
      <c r="D30" s="37"/>
      <c r="E30" s="37"/>
      <c r="F30" s="38" t="s">
        <v>215</v>
      </c>
      <c r="G30" s="70">
        <f>SUM(G27:G29)</f>
        <v>0</v>
      </c>
      <c r="H30" s="38" t="s">
        <v>161</v>
      </c>
      <c r="I30" s="31" t="e">
        <f>SUM(E27*G27*I27,E28*G28*I28,E29*G29*I29)/G30</f>
        <v>#DIV/0!</v>
      </c>
      <c r="J30" s="39" t="s">
        <v>115</v>
      </c>
      <c r="K30" s="49" t="e">
        <f>SUM(K27:K29)</f>
        <v>#DIV/0!</v>
      </c>
    </row>
    <row r="31" spans="2:11" ht="15.75" thickBot="1" x14ac:dyDescent="0.3">
      <c r="B31" s="14"/>
      <c r="C31" s="23"/>
      <c r="I31" s="6"/>
      <c r="J31" s="106" t="s">
        <v>117</v>
      </c>
      <c r="K31" s="65" t="e">
        <f>K30+K25</f>
        <v>#DIV/0!</v>
      </c>
    </row>
    <row r="32" spans="2:11" ht="15.75" thickBot="1" x14ac:dyDescent="0.3">
      <c r="C32" s="23"/>
      <c r="J32" s="40"/>
      <c r="K32" s="40"/>
    </row>
    <row r="33" spans="2:11" x14ac:dyDescent="0.25">
      <c r="B33" s="12"/>
      <c r="C33" s="10" t="s">
        <v>53</v>
      </c>
      <c r="D33" s="7"/>
      <c r="E33" s="8"/>
      <c r="F33" s="7"/>
      <c r="G33" s="62"/>
      <c r="H33" s="63"/>
      <c r="I33" s="62"/>
      <c r="J33" s="63"/>
      <c r="K33" s="62" t="s">
        <v>58</v>
      </c>
    </row>
    <row r="34" spans="2:11" x14ac:dyDescent="0.25">
      <c r="B34" s="13"/>
      <c r="C34" s="23" t="s">
        <v>217</v>
      </c>
      <c r="E34" s="42"/>
      <c r="F34" s="42"/>
      <c r="G34" s="42" t="s">
        <v>102</v>
      </c>
      <c r="H34" s="42"/>
      <c r="I34" s="42" t="s">
        <v>209</v>
      </c>
      <c r="K34" s="16"/>
    </row>
    <row r="35" spans="2:11" x14ac:dyDescent="0.25">
      <c r="B35" s="13"/>
      <c r="C35" s="56" t="s">
        <v>60</v>
      </c>
      <c r="G35" s="74"/>
      <c r="H35" s="22"/>
      <c r="I35" s="73"/>
      <c r="K35" s="57">
        <f>SUM(G35*I35)</f>
        <v>0</v>
      </c>
    </row>
    <row r="36" spans="2:11" x14ac:dyDescent="0.25">
      <c r="B36" s="13"/>
      <c r="C36" s="56"/>
      <c r="G36" s="74"/>
      <c r="H36" s="22"/>
      <c r="I36" s="73"/>
      <c r="K36" s="57">
        <f t="shared" ref="K36:K37" si="1">SUM(G36*I36)</f>
        <v>0</v>
      </c>
    </row>
    <row r="37" spans="2:11" x14ac:dyDescent="0.25">
      <c r="B37" s="13"/>
      <c r="C37" s="56"/>
      <c r="G37" s="74"/>
      <c r="H37" s="22"/>
      <c r="I37" s="73"/>
      <c r="K37" s="57">
        <f t="shared" si="1"/>
        <v>0</v>
      </c>
    </row>
    <row r="38" spans="2:11" x14ac:dyDescent="0.25">
      <c r="B38" s="13"/>
      <c r="C38" s="23" t="s">
        <v>216</v>
      </c>
      <c r="E38" s="42" t="s">
        <v>94</v>
      </c>
      <c r="G38" s="16" t="s">
        <v>54</v>
      </c>
      <c r="I38" s="16" t="s">
        <v>57</v>
      </c>
      <c r="K38" s="16"/>
    </row>
    <row r="39" spans="2:11" x14ac:dyDescent="0.25">
      <c r="B39" s="13"/>
      <c r="C39" s="55" t="s">
        <v>100</v>
      </c>
      <c r="E39" s="60"/>
      <c r="G39" s="61"/>
      <c r="H39" s="22"/>
      <c r="I39" s="60"/>
      <c r="K39" s="57">
        <f t="shared" ref="K39:K41" si="2">SUM(E39*G39*I39)</f>
        <v>0</v>
      </c>
    </row>
    <row r="40" spans="2:11" x14ac:dyDescent="0.25">
      <c r="B40" s="13"/>
      <c r="C40" s="55"/>
      <c r="E40" s="60"/>
      <c r="G40" s="61"/>
      <c r="H40" s="22"/>
      <c r="I40" s="60"/>
      <c r="K40" s="57"/>
    </row>
    <row r="41" spans="2:11" x14ac:dyDescent="0.25">
      <c r="B41" s="13"/>
      <c r="C41" s="68" t="s">
        <v>101</v>
      </c>
      <c r="E41" s="60"/>
      <c r="G41" s="61"/>
      <c r="H41" s="22"/>
      <c r="I41" s="60"/>
      <c r="K41" s="57">
        <f t="shared" si="2"/>
        <v>0</v>
      </c>
    </row>
    <row r="42" spans="2:11" x14ac:dyDescent="0.25">
      <c r="B42" s="15">
        <v>4</v>
      </c>
      <c r="C42" s="66"/>
      <c r="D42" s="27"/>
      <c r="E42" s="27"/>
      <c r="F42" s="69" t="s">
        <v>214</v>
      </c>
      <c r="G42" s="71">
        <f>SUMPRODUCT(E39:E41,G39:G41)*$D$3</f>
        <v>0</v>
      </c>
      <c r="H42" s="27"/>
      <c r="I42" s="27"/>
      <c r="J42" s="41" t="s">
        <v>114</v>
      </c>
      <c r="K42" s="50">
        <f>SUM(K35:K41)</f>
        <v>0</v>
      </c>
    </row>
    <row r="43" spans="2:11" x14ac:dyDescent="0.25">
      <c r="B43" s="13"/>
      <c r="C43" s="31" t="s">
        <v>218</v>
      </c>
      <c r="D43" s="28"/>
      <c r="E43" s="29" t="s">
        <v>95</v>
      </c>
      <c r="F43" s="29"/>
      <c r="G43" s="33" t="s">
        <v>82</v>
      </c>
      <c r="H43" s="29"/>
      <c r="I43" s="29" t="s">
        <v>59</v>
      </c>
      <c r="J43" s="34"/>
      <c r="K43" s="48"/>
    </row>
    <row r="44" spans="2:11" x14ac:dyDescent="0.25">
      <c r="B44" s="13"/>
      <c r="C44" s="56" t="s">
        <v>21</v>
      </c>
      <c r="E44" s="72"/>
      <c r="F44" s="46"/>
      <c r="G44" s="112"/>
      <c r="H44" s="46"/>
      <c r="I44" s="60"/>
      <c r="J44" s="35"/>
      <c r="K44" s="57" t="e">
        <f>SUM(E44*G44*I44)/$D$3</f>
        <v>#DIV/0!</v>
      </c>
    </row>
    <row r="45" spans="2:11" x14ac:dyDescent="0.25">
      <c r="B45" s="13"/>
      <c r="C45" s="56"/>
      <c r="E45" s="72"/>
      <c r="F45" s="46"/>
      <c r="G45" s="112"/>
      <c r="H45" s="46"/>
      <c r="I45" s="60"/>
      <c r="J45" s="35"/>
      <c r="K45" s="57" t="e">
        <f>SUM(E45*G45*I45)/$D$3</f>
        <v>#DIV/0!</v>
      </c>
    </row>
    <row r="46" spans="2:11" x14ac:dyDescent="0.25">
      <c r="B46" s="13"/>
      <c r="C46" s="56"/>
      <c r="E46" s="72"/>
      <c r="F46" s="46"/>
      <c r="G46" s="112"/>
      <c r="H46" s="46"/>
      <c r="I46" s="60"/>
      <c r="J46" s="35"/>
      <c r="K46" s="57" t="e">
        <f>SUM(E46*G46*I46)/$D$3</f>
        <v>#DIV/0!</v>
      </c>
    </row>
    <row r="47" spans="2:11" ht="15.75" thickBot="1" x14ac:dyDescent="0.3">
      <c r="B47" s="13"/>
      <c r="C47" s="36"/>
      <c r="D47" s="37"/>
      <c r="E47" s="37"/>
      <c r="F47" s="38" t="s">
        <v>215</v>
      </c>
      <c r="G47" s="70">
        <f>SUMPRODUCT(E44:E46,G44:G46)</f>
        <v>0</v>
      </c>
      <c r="H47" s="38" t="s">
        <v>161</v>
      </c>
      <c r="I47" s="31" t="e">
        <f>SUM(E44*G44*I44,E45*G45*I45,E46*G46*I46)/G47</f>
        <v>#DIV/0!</v>
      </c>
      <c r="J47" s="39" t="s">
        <v>113</v>
      </c>
      <c r="K47" s="49" t="e">
        <f>SUM(K44:K46)</f>
        <v>#DIV/0!</v>
      </c>
    </row>
    <row r="48" spans="2:11" ht="15.75" thickBot="1" x14ac:dyDescent="0.3">
      <c r="B48" s="14"/>
      <c r="C48" s="23"/>
      <c r="I48" s="6"/>
      <c r="J48" s="106" t="s">
        <v>118</v>
      </c>
      <c r="K48" s="65" t="e">
        <f>K42+K47</f>
        <v>#DIV/0!</v>
      </c>
    </row>
    <row r="49" spans="2:11" ht="15.75" thickBot="1" x14ac:dyDescent="0.3">
      <c r="J49" s="35"/>
      <c r="K49" s="51"/>
    </row>
    <row r="50" spans="2:11" x14ac:dyDescent="0.25">
      <c r="B50" s="12"/>
      <c r="C50" s="10" t="s">
        <v>63</v>
      </c>
      <c r="D50" s="63"/>
      <c r="E50" s="63"/>
      <c r="F50" s="63"/>
      <c r="G50" s="62"/>
      <c r="H50" s="63"/>
      <c r="I50" s="62"/>
      <c r="J50" s="63"/>
      <c r="K50" s="62" t="s">
        <v>58</v>
      </c>
    </row>
    <row r="51" spans="2:11" x14ac:dyDescent="0.25">
      <c r="B51" s="13"/>
      <c r="C51" s="23" t="s">
        <v>217</v>
      </c>
      <c r="E51" s="42" t="s">
        <v>91</v>
      </c>
      <c r="F51" s="42"/>
      <c r="G51" s="42" t="s">
        <v>93</v>
      </c>
      <c r="H51" s="42"/>
      <c r="I51" s="42" t="s">
        <v>92</v>
      </c>
      <c r="K51" s="16"/>
    </row>
    <row r="52" spans="2:11" x14ac:dyDescent="0.25">
      <c r="B52" s="13"/>
      <c r="C52" s="56" t="s">
        <v>22</v>
      </c>
      <c r="E52" s="60"/>
      <c r="G52" s="74"/>
      <c r="I52" s="73"/>
      <c r="K52" s="57">
        <f>SUM(E52*G52*I52)</f>
        <v>0</v>
      </c>
    </row>
    <row r="53" spans="2:11" x14ac:dyDescent="0.25">
      <c r="B53" s="13"/>
      <c r="C53" s="56" t="s">
        <v>23</v>
      </c>
      <c r="E53" s="60"/>
      <c r="G53" s="74"/>
      <c r="I53" s="73"/>
      <c r="K53" s="57">
        <f>SUM(E53*G53*I53)</f>
        <v>0</v>
      </c>
    </row>
    <row r="54" spans="2:11" x14ac:dyDescent="0.25">
      <c r="B54" s="13"/>
      <c r="C54" s="56" t="s">
        <v>24</v>
      </c>
      <c r="E54" s="60"/>
      <c r="G54" s="74"/>
      <c r="I54" s="73"/>
      <c r="K54" s="57">
        <f>SUM(E54*G54*I54)</f>
        <v>0</v>
      </c>
    </row>
    <row r="55" spans="2:11" x14ac:dyDescent="0.25">
      <c r="B55" s="13"/>
      <c r="C55" s="56"/>
      <c r="E55" s="60"/>
      <c r="G55" s="74"/>
      <c r="I55" s="73"/>
      <c r="K55" s="57">
        <f>SUM(E55*G55*I55)</f>
        <v>0</v>
      </c>
    </row>
    <row r="56" spans="2:11" x14ac:dyDescent="0.25">
      <c r="B56" s="15"/>
      <c r="C56" s="56"/>
      <c r="E56" s="60"/>
      <c r="G56" s="74"/>
      <c r="I56" s="73"/>
      <c r="K56" s="57">
        <f t="shared" ref="K56" si="3">SUM(E56*G56*I56)</f>
        <v>0</v>
      </c>
    </row>
    <row r="57" spans="2:11" x14ac:dyDescent="0.25">
      <c r="B57" s="13"/>
      <c r="C57" s="23" t="s">
        <v>221</v>
      </c>
      <c r="E57" s="42" t="s">
        <v>94</v>
      </c>
      <c r="F57" s="42"/>
      <c r="G57" s="42" t="s">
        <v>54</v>
      </c>
      <c r="H57" s="42"/>
      <c r="I57" s="42" t="s">
        <v>57</v>
      </c>
      <c r="K57" s="16"/>
    </row>
    <row r="58" spans="2:11" x14ac:dyDescent="0.25">
      <c r="B58" s="15">
        <v>5</v>
      </c>
      <c r="C58" s="55" t="s">
        <v>98</v>
      </c>
      <c r="E58" s="60"/>
      <c r="G58" s="61"/>
      <c r="H58" s="22"/>
      <c r="I58" s="60"/>
      <c r="K58" s="57">
        <f>SUM(E58*G58*I58)</f>
        <v>0</v>
      </c>
    </row>
    <row r="59" spans="2:11" x14ac:dyDescent="0.25">
      <c r="B59" s="13"/>
      <c r="C59" s="55" t="s">
        <v>105</v>
      </c>
      <c r="E59" s="60"/>
      <c r="G59" s="61"/>
      <c r="H59" s="22"/>
      <c r="I59" s="60"/>
      <c r="K59" s="57">
        <f t="shared" ref="K59:K60" si="4">SUM(E59*G59*I59)</f>
        <v>0</v>
      </c>
    </row>
    <row r="60" spans="2:11" x14ac:dyDescent="0.25">
      <c r="B60" s="13"/>
      <c r="C60" s="68" t="s">
        <v>99</v>
      </c>
      <c r="E60" s="60"/>
      <c r="G60" s="61"/>
      <c r="H60" s="22"/>
      <c r="I60" s="60"/>
      <c r="K60" s="57">
        <f t="shared" si="4"/>
        <v>0</v>
      </c>
    </row>
    <row r="61" spans="2:11" x14ac:dyDescent="0.25">
      <c r="B61" s="13"/>
      <c r="C61" s="66"/>
      <c r="D61" s="27"/>
      <c r="E61" s="27"/>
      <c r="F61" s="69" t="s">
        <v>214</v>
      </c>
      <c r="G61" s="71">
        <f>SUMPRODUCT(E58:E60,G58:G60)*$D$3</f>
        <v>0</v>
      </c>
      <c r="H61" s="27"/>
      <c r="I61" s="27"/>
      <c r="J61" s="41" t="s">
        <v>110</v>
      </c>
      <c r="K61" s="52">
        <f>SUM(K52:K60)</f>
        <v>0</v>
      </c>
    </row>
    <row r="62" spans="2:11" x14ac:dyDescent="0.25">
      <c r="B62" s="13"/>
      <c r="C62" s="31" t="s">
        <v>218</v>
      </c>
      <c r="D62" s="28"/>
      <c r="E62" s="29" t="s">
        <v>95</v>
      </c>
      <c r="F62" s="28"/>
      <c r="G62" s="33" t="s">
        <v>82</v>
      </c>
      <c r="H62" s="28"/>
      <c r="I62" s="29" t="s">
        <v>59</v>
      </c>
      <c r="J62" s="34"/>
      <c r="K62" s="48"/>
    </row>
    <row r="63" spans="2:11" x14ac:dyDescent="0.25">
      <c r="B63" s="13"/>
      <c r="C63" s="56" t="s">
        <v>21</v>
      </c>
      <c r="E63" s="72"/>
      <c r="F63" s="22"/>
      <c r="G63" s="112"/>
      <c r="H63" s="22"/>
      <c r="I63" s="60"/>
      <c r="J63" s="35"/>
      <c r="K63" s="57" t="e">
        <f>SUM(E63*G63*I63)/$D$3</f>
        <v>#DIV/0!</v>
      </c>
    </row>
    <row r="64" spans="2:11" x14ac:dyDescent="0.25">
      <c r="B64" s="13"/>
      <c r="C64" s="56"/>
      <c r="E64" s="72"/>
      <c r="F64" s="22"/>
      <c r="G64" s="112"/>
      <c r="H64" s="22"/>
      <c r="I64" s="60"/>
      <c r="J64" s="35"/>
      <c r="K64" s="57" t="e">
        <f>SUM(E64*G64*I64)/$D$3</f>
        <v>#DIV/0!</v>
      </c>
    </row>
    <row r="65" spans="2:11" x14ac:dyDescent="0.25">
      <c r="B65" s="13"/>
      <c r="C65" s="56"/>
      <c r="E65" s="72"/>
      <c r="F65" s="22"/>
      <c r="G65" s="112"/>
      <c r="H65" s="22"/>
      <c r="I65" s="60"/>
      <c r="J65" s="35"/>
      <c r="K65" s="57" t="e">
        <f>SUM(E65*G65*I65)/$D$3</f>
        <v>#DIV/0!</v>
      </c>
    </row>
    <row r="66" spans="2:11" ht="15.75" thickBot="1" x14ac:dyDescent="0.3">
      <c r="B66" s="13"/>
      <c r="C66" s="36"/>
      <c r="D66" s="37"/>
      <c r="E66" s="37"/>
      <c r="F66" s="38" t="s">
        <v>215</v>
      </c>
      <c r="G66" s="70">
        <f>SUMPRODUCT(E63:E65,G63:G65)</f>
        <v>0</v>
      </c>
      <c r="H66" s="38" t="s">
        <v>161</v>
      </c>
      <c r="I66" s="31" t="e">
        <f>SUM(E63*G63*I63,E64*G64*I64,E65*G65*I65)/G66</f>
        <v>#DIV/0!</v>
      </c>
      <c r="J66" s="39" t="s">
        <v>111</v>
      </c>
      <c r="K66" s="49" t="e">
        <f>SUM(K63:K65)</f>
        <v>#DIV/0!</v>
      </c>
    </row>
    <row r="67" spans="2:11" ht="15.75" thickBot="1" x14ac:dyDescent="0.3">
      <c r="B67" s="14"/>
      <c r="C67" s="23"/>
      <c r="I67" s="6"/>
      <c r="J67" s="106" t="s">
        <v>112</v>
      </c>
      <c r="K67" s="65" t="e">
        <f>K61+K66</f>
        <v>#DIV/0!</v>
      </c>
    </row>
    <row r="68" spans="2:11" ht="15.75" thickBot="1" x14ac:dyDescent="0.3">
      <c r="J68" s="35"/>
      <c r="K68" s="51"/>
    </row>
    <row r="69" spans="2:11" x14ac:dyDescent="0.25">
      <c r="B69" s="12"/>
      <c r="C69" s="10" t="s">
        <v>3</v>
      </c>
      <c r="D69" s="63"/>
      <c r="E69" s="62"/>
      <c r="F69" s="63"/>
      <c r="G69" s="62"/>
      <c r="H69" s="63"/>
      <c r="I69" s="62"/>
      <c r="J69" s="63"/>
      <c r="K69" s="62" t="s">
        <v>58</v>
      </c>
    </row>
    <row r="70" spans="2:11" x14ac:dyDescent="0.25">
      <c r="B70" s="13"/>
      <c r="C70" s="23" t="s">
        <v>217</v>
      </c>
      <c r="E70" s="42" t="s">
        <v>91</v>
      </c>
      <c r="F70" s="42"/>
      <c r="G70" s="42" t="s">
        <v>93</v>
      </c>
      <c r="H70" s="42"/>
      <c r="I70" s="42" t="s">
        <v>92</v>
      </c>
      <c r="K70" s="16"/>
    </row>
    <row r="71" spans="2:11" x14ac:dyDescent="0.25">
      <c r="B71" s="13"/>
      <c r="C71" s="56" t="s">
        <v>29</v>
      </c>
      <c r="E71" s="60"/>
      <c r="F71" s="46"/>
      <c r="G71" s="67"/>
      <c r="H71" s="46"/>
      <c r="I71" s="67"/>
      <c r="J71" s="45"/>
      <c r="K71" s="57">
        <f t="shared" ref="K71:K76" si="5">SUM(E71*G71*I71)</f>
        <v>0</v>
      </c>
    </row>
    <row r="72" spans="2:11" x14ac:dyDescent="0.25">
      <c r="B72" s="13"/>
      <c r="C72" s="56" t="s">
        <v>36</v>
      </c>
      <c r="E72" s="60"/>
      <c r="F72" s="46"/>
      <c r="G72" s="67"/>
      <c r="H72" s="46"/>
      <c r="I72" s="67"/>
      <c r="J72" s="45"/>
      <c r="K72" s="57">
        <f t="shared" si="5"/>
        <v>0</v>
      </c>
    </row>
    <row r="73" spans="2:11" x14ac:dyDescent="0.25">
      <c r="B73" s="13"/>
      <c r="C73" s="56" t="s">
        <v>41</v>
      </c>
      <c r="E73" s="60"/>
      <c r="F73" s="46"/>
      <c r="G73" s="67"/>
      <c r="H73" s="46"/>
      <c r="I73" s="67"/>
      <c r="J73" s="45"/>
      <c r="K73" s="57">
        <f t="shared" si="5"/>
        <v>0</v>
      </c>
    </row>
    <row r="74" spans="2:11" x14ac:dyDescent="0.25">
      <c r="B74" s="13"/>
      <c r="C74" s="56"/>
      <c r="E74" s="60"/>
      <c r="F74" s="46"/>
      <c r="G74" s="67"/>
      <c r="H74" s="46"/>
      <c r="I74" s="67"/>
      <c r="J74" s="45"/>
      <c r="K74" s="57">
        <f t="shared" si="5"/>
        <v>0</v>
      </c>
    </row>
    <row r="75" spans="2:11" x14ac:dyDescent="0.25">
      <c r="B75" s="15"/>
      <c r="C75" s="56"/>
      <c r="E75" s="60"/>
      <c r="F75" s="46"/>
      <c r="G75" s="67"/>
      <c r="H75" s="46"/>
      <c r="I75" s="67"/>
      <c r="J75" s="45"/>
      <c r="K75" s="57">
        <f t="shared" si="5"/>
        <v>0</v>
      </c>
    </row>
    <row r="76" spans="2:11" x14ac:dyDescent="0.25">
      <c r="B76" s="13"/>
      <c r="C76" s="56"/>
      <c r="E76" s="60"/>
      <c r="F76" s="46"/>
      <c r="G76" s="67"/>
      <c r="H76" s="46"/>
      <c r="I76" s="67"/>
      <c r="J76" s="45"/>
      <c r="K76" s="57">
        <f t="shared" si="5"/>
        <v>0</v>
      </c>
    </row>
    <row r="77" spans="2:11" x14ac:dyDescent="0.25">
      <c r="B77" s="15">
        <v>6</v>
      </c>
      <c r="C77" s="23" t="s">
        <v>221</v>
      </c>
      <c r="E77" s="42" t="s">
        <v>94</v>
      </c>
      <c r="F77" s="42"/>
      <c r="G77" s="42" t="s">
        <v>54</v>
      </c>
      <c r="H77" s="42"/>
      <c r="I77" s="42" t="s">
        <v>57</v>
      </c>
      <c r="K77" s="16"/>
    </row>
    <row r="78" spans="2:11" x14ac:dyDescent="0.25">
      <c r="B78" s="13"/>
      <c r="C78" s="55" t="s">
        <v>104</v>
      </c>
      <c r="E78" s="60"/>
      <c r="G78" s="61"/>
      <c r="H78" s="22"/>
      <c r="I78" s="60"/>
      <c r="K78" s="57">
        <f t="shared" ref="K78:K79" si="6">SUM(E78*G78*I78)</f>
        <v>0</v>
      </c>
    </row>
    <row r="79" spans="2:11" x14ac:dyDescent="0.25">
      <c r="B79" s="13"/>
      <c r="C79" s="55" t="s">
        <v>20</v>
      </c>
      <c r="E79" s="60"/>
      <c r="G79" s="61"/>
      <c r="H79" s="22"/>
      <c r="I79" s="60"/>
      <c r="K79" s="57">
        <f t="shared" si="6"/>
        <v>0</v>
      </c>
    </row>
    <row r="80" spans="2:11" x14ac:dyDescent="0.25">
      <c r="B80" s="13"/>
      <c r="C80" s="68"/>
      <c r="E80" s="60"/>
      <c r="G80" s="61"/>
      <c r="H80" s="22"/>
      <c r="I80" s="60"/>
      <c r="K80" s="57"/>
    </row>
    <row r="81" spans="2:11" x14ac:dyDescent="0.25">
      <c r="B81" s="13"/>
      <c r="C81" s="66"/>
      <c r="D81" s="27"/>
      <c r="E81" s="27"/>
      <c r="F81" s="69" t="s">
        <v>219</v>
      </c>
      <c r="G81" s="71">
        <f>SUMPRODUCT(E78:E79,G78:G79)*$D$3</f>
        <v>0</v>
      </c>
      <c r="H81" s="27"/>
      <c r="I81" s="27"/>
      <c r="J81" s="41" t="s">
        <v>108</v>
      </c>
      <c r="K81" s="52">
        <f>SUM(K71:K79)</f>
        <v>0</v>
      </c>
    </row>
    <row r="82" spans="2:11" x14ac:dyDescent="0.25">
      <c r="B82" s="13"/>
      <c r="C82" s="31" t="s">
        <v>157</v>
      </c>
      <c r="D82" s="28"/>
      <c r="E82" s="29" t="s">
        <v>95</v>
      </c>
      <c r="F82" s="28"/>
      <c r="G82" s="33" t="s">
        <v>224</v>
      </c>
      <c r="H82" s="28"/>
      <c r="I82" s="29" t="s">
        <v>59</v>
      </c>
      <c r="J82" s="34"/>
      <c r="K82" s="48"/>
    </row>
    <row r="83" spans="2:11" x14ac:dyDescent="0.25">
      <c r="B83" s="13"/>
      <c r="C83" s="56" t="s">
        <v>21</v>
      </c>
      <c r="E83" s="72"/>
      <c r="F83" s="22"/>
      <c r="G83" s="112"/>
      <c r="H83" s="22"/>
      <c r="I83" s="60"/>
      <c r="J83" s="35"/>
      <c r="K83" s="57" t="e">
        <f>SUM(E83*G83*I83)/$D$3</f>
        <v>#DIV/0!</v>
      </c>
    </row>
    <row r="84" spans="2:11" x14ac:dyDescent="0.25">
      <c r="B84" s="13"/>
      <c r="C84" s="56"/>
      <c r="E84" s="72"/>
      <c r="F84" s="22"/>
      <c r="G84" s="112"/>
      <c r="H84" s="22"/>
      <c r="I84" s="60"/>
      <c r="J84" s="35"/>
      <c r="K84" s="57" t="e">
        <f>SUM(E84*G84*I84)/$D$3</f>
        <v>#DIV/0!</v>
      </c>
    </row>
    <row r="85" spans="2:11" x14ac:dyDescent="0.25">
      <c r="B85" s="13"/>
      <c r="C85" s="56"/>
      <c r="E85" s="72"/>
      <c r="F85" s="22"/>
      <c r="G85" s="112"/>
      <c r="H85" s="22"/>
      <c r="I85" s="60"/>
      <c r="J85" s="35"/>
      <c r="K85" s="57" t="e">
        <f>SUM(E85*G85*I85)/$D$3</f>
        <v>#DIV/0!</v>
      </c>
    </row>
    <row r="86" spans="2:11" ht="15.75" thickBot="1" x14ac:dyDescent="0.3">
      <c r="B86" s="13"/>
      <c r="C86" s="36"/>
      <c r="D86" s="37"/>
      <c r="E86" s="37"/>
      <c r="F86" s="38" t="s">
        <v>220</v>
      </c>
      <c r="G86" s="70">
        <f>SUMPRODUCT(E83:E85,G83:G85)</f>
        <v>0</v>
      </c>
      <c r="H86" s="38" t="s">
        <v>161</v>
      </c>
      <c r="I86" s="31" t="e">
        <f>SUM(E83*G83*I83,E84*G84*I84,E85*G85*I85)/G86</f>
        <v>#DIV/0!</v>
      </c>
      <c r="J86" s="39" t="s">
        <v>109</v>
      </c>
      <c r="K86" s="49" t="e">
        <f>SUM(K83:K85)</f>
        <v>#DIV/0!</v>
      </c>
    </row>
    <row r="87" spans="2:11" ht="15.75" thickBot="1" x14ac:dyDescent="0.3">
      <c r="B87" s="14"/>
      <c r="C87" s="23"/>
      <c r="I87" s="6"/>
      <c r="J87" s="106" t="s">
        <v>119</v>
      </c>
      <c r="K87" s="65" t="e">
        <f>K81+K86</f>
        <v>#DIV/0!</v>
      </c>
    </row>
    <row r="88" spans="2:11" ht="15.75" thickBot="1" x14ac:dyDescent="0.3">
      <c r="J88" s="35"/>
      <c r="K88" s="51"/>
    </row>
    <row r="89" spans="2:11" x14ac:dyDescent="0.25">
      <c r="B89" s="12"/>
      <c r="C89" s="10" t="s">
        <v>66</v>
      </c>
      <c r="D89" s="63"/>
      <c r="E89" s="62"/>
      <c r="F89" s="63"/>
      <c r="G89" s="62"/>
      <c r="H89" s="63"/>
      <c r="I89" s="62"/>
      <c r="J89" s="63"/>
      <c r="K89" s="62" t="s">
        <v>58</v>
      </c>
    </row>
    <row r="90" spans="2:11" x14ac:dyDescent="0.25">
      <c r="B90" s="13"/>
      <c r="C90" s="23" t="s">
        <v>90</v>
      </c>
      <c r="E90" s="42" t="s">
        <v>86</v>
      </c>
      <c r="G90" s="42" t="s">
        <v>124</v>
      </c>
      <c r="I90" s="42" t="s">
        <v>67</v>
      </c>
      <c r="K90" s="16"/>
    </row>
    <row r="91" spans="2:11" x14ac:dyDescent="0.25">
      <c r="B91" s="13"/>
      <c r="C91" s="16" t="s">
        <v>120</v>
      </c>
      <c r="E91" s="60"/>
      <c r="F91" s="46"/>
      <c r="G91" s="60"/>
      <c r="H91" s="46"/>
      <c r="I91" s="60"/>
      <c r="K91" s="57" t="e">
        <f>SUM(E91*I91)/$D$3</f>
        <v>#DIV/0!</v>
      </c>
    </row>
    <row r="92" spans="2:11" x14ac:dyDescent="0.25">
      <c r="B92" s="13"/>
      <c r="K92" s="57"/>
    </row>
    <row r="93" spans="2:11" x14ac:dyDescent="0.25">
      <c r="B93" s="13"/>
      <c r="C93" s="23" t="s">
        <v>222</v>
      </c>
      <c r="E93" s="42" t="s">
        <v>86</v>
      </c>
      <c r="G93" s="42" t="s">
        <v>125</v>
      </c>
      <c r="I93" s="42" t="s">
        <v>67</v>
      </c>
      <c r="K93" s="16"/>
    </row>
    <row r="94" spans="2:11" x14ac:dyDescent="0.25">
      <c r="B94" s="13"/>
      <c r="C94" s="56" t="s">
        <v>122</v>
      </c>
      <c r="E94" s="60"/>
      <c r="F94" s="22"/>
      <c r="G94" s="60"/>
      <c r="H94" s="22"/>
      <c r="I94" s="60"/>
      <c r="K94" s="57" t="e">
        <f>SUM(E94*I94)/$D$3</f>
        <v>#DIV/0!</v>
      </c>
    </row>
    <row r="95" spans="2:11" x14ac:dyDescent="0.25">
      <c r="B95" s="15">
        <v>7</v>
      </c>
      <c r="C95" s="56" t="s">
        <v>121</v>
      </c>
      <c r="E95" s="60"/>
      <c r="F95" s="22"/>
      <c r="G95" s="60"/>
      <c r="H95" s="22"/>
      <c r="I95" s="60"/>
      <c r="K95" s="57" t="e">
        <f t="shared" ref="K95" si="7">SUM(E95*I95)/$D$3</f>
        <v>#DIV/0!</v>
      </c>
    </row>
    <row r="96" spans="2:11" x14ac:dyDescent="0.25">
      <c r="B96" s="13"/>
      <c r="C96" s="27"/>
      <c r="D96" s="27"/>
      <c r="E96" s="27"/>
      <c r="F96" s="69"/>
      <c r="G96" s="71"/>
      <c r="H96" s="27"/>
      <c r="I96" s="27"/>
      <c r="J96" s="41" t="s">
        <v>126</v>
      </c>
      <c r="K96" s="52" t="e">
        <f>SUM(K91:K95)</f>
        <v>#DIV/0!</v>
      </c>
    </row>
    <row r="97" spans="2:11" x14ac:dyDescent="0.25">
      <c r="B97" s="13"/>
      <c r="C97" s="31" t="s">
        <v>56</v>
      </c>
      <c r="D97" s="28"/>
      <c r="E97" s="29" t="s">
        <v>95</v>
      </c>
      <c r="F97" s="28"/>
      <c r="G97" s="33" t="s">
        <v>82</v>
      </c>
      <c r="H97" s="28"/>
      <c r="I97" s="29" t="s">
        <v>59</v>
      </c>
      <c r="J97" s="34"/>
      <c r="K97" s="48"/>
    </row>
    <row r="98" spans="2:11" x14ac:dyDescent="0.25">
      <c r="B98" s="13"/>
      <c r="C98" s="56" t="s">
        <v>213</v>
      </c>
      <c r="E98" s="72"/>
      <c r="F98" s="22"/>
      <c r="G98" s="112"/>
      <c r="H98" s="22"/>
      <c r="I98" s="60"/>
      <c r="J98" s="35"/>
      <c r="K98" s="57" t="e">
        <f>SUM(E98*G98*I98)/$D$3</f>
        <v>#DIV/0!</v>
      </c>
    </row>
    <row r="99" spans="2:11" x14ac:dyDescent="0.25">
      <c r="B99" s="13"/>
      <c r="C99" s="56"/>
      <c r="E99" s="72"/>
      <c r="F99" s="22"/>
      <c r="G99" s="112"/>
      <c r="H99" s="22"/>
      <c r="I99" s="60"/>
      <c r="J99" s="35"/>
      <c r="K99" s="57" t="e">
        <f>SUM(E99*G99*I99)/$D$3</f>
        <v>#DIV/0!</v>
      </c>
    </row>
    <row r="100" spans="2:11" x14ac:dyDescent="0.25">
      <c r="B100" s="13"/>
      <c r="C100" s="56"/>
      <c r="E100" s="72"/>
      <c r="F100" s="22"/>
      <c r="G100" s="112"/>
      <c r="H100" s="22"/>
      <c r="I100" s="60"/>
      <c r="J100" s="35"/>
      <c r="K100" s="57" t="e">
        <f>SUM(E100*G100*I100)/$D$3</f>
        <v>#DIV/0!</v>
      </c>
    </row>
    <row r="101" spans="2:11" ht="15.75" thickBot="1" x14ac:dyDescent="0.3">
      <c r="B101" s="13"/>
      <c r="C101" s="36"/>
      <c r="D101" s="37"/>
      <c r="E101" s="37"/>
      <c r="F101" s="38" t="s">
        <v>148</v>
      </c>
      <c r="G101" s="70">
        <f>SUMPRODUCT(E98:E100,G98:G100)</f>
        <v>0</v>
      </c>
      <c r="H101" s="38" t="s">
        <v>161</v>
      </c>
      <c r="I101" s="31" t="e">
        <f>SUM(E98*G98*I98,E99*G99*I99,E100*G100*I100)/G101</f>
        <v>#DIV/0!</v>
      </c>
      <c r="J101" s="39" t="s">
        <v>127</v>
      </c>
      <c r="K101" s="49" t="e">
        <f>SUM(K98:K100)</f>
        <v>#DIV/0!</v>
      </c>
    </row>
    <row r="102" spans="2:11" ht="15.75" thickBot="1" x14ac:dyDescent="0.3">
      <c r="B102" s="14"/>
      <c r="C102" s="23"/>
      <c r="I102" s="6"/>
      <c r="J102" s="106" t="s">
        <v>123</v>
      </c>
      <c r="K102" s="65" t="e">
        <f>K96+K101</f>
        <v>#DIV/0!</v>
      </c>
    </row>
    <row r="103" spans="2:11" ht="15.75" thickBot="1" x14ac:dyDescent="0.3">
      <c r="J103" s="35"/>
      <c r="K103" s="51"/>
    </row>
    <row r="104" spans="2:11" x14ac:dyDescent="0.25">
      <c r="B104" s="12"/>
      <c r="C104" s="10" t="s">
        <v>4</v>
      </c>
      <c r="D104" s="63"/>
      <c r="E104" s="62"/>
      <c r="F104" s="63"/>
      <c r="G104" s="62"/>
      <c r="H104" s="63"/>
      <c r="I104" s="62"/>
      <c r="J104" s="63"/>
      <c r="K104" s="62" t="s">
        <v>58</v>
      </c>
    </row>
    <row r="105" spans="2:11" x14ac:dyDescent="0.25">
      <c r="B105" s="13"/>
      <c r="C105" s="23" t="s">
        <v>216</v>
      </c>
      <c r="F105" s="42"/>
      <c r="G105" s="42" t="s">
        <v>54</v>
      </c>
      <c r="H105" s="42"/>
      <c r="I105" s="42" t="s">
        <v>57</v>
      </c>
      <c r="K105" s="16"/>
    </row>
    <row r="106" spans="2:11" x14ac:dyDescent="0.25">
      <c r="B106" s="13"/>
      <c r="C106" s="56" t="s">
        <v>70</v>
      </c>
      <c r="F106" s="23"/>
      <c r="G106" s="61"/>
      <c r="I106" s="67"/>
      <c r="J106" s="23"/>
      <c r="K106" s="57">
        <f>SUM(G106*I106)</f>
        <v>0</v>
      </c>
    </row>
    <row r="107" spans="2:11" x14ac:dyDescent="0.25">
      <c r="B107" s="13"/>
      <c r="C107" s="56" t="s">
        <v>71</v>
      </c>
      <c r="F107" s="23"/>
      <c r="G107" s="61"/>
      <c r="I107" s="67"/>
      <c r="J107" s="23"/>
      <c r="K107" s="57">
        <f t="shared" ref="K107:K109" si="8">SUM(G107*I107)</f>
        <v>0</v>
      </c>
    </row>
    <row r="108" spans="2:11" x14ac:dyDescent="0.25">
      <c r="B108" s="13"/>
      <c r="C108" s="56" t="s">
        <v>73</v>
      </c>
      <c r="F108" s="23"/>
      <c r="G108" s="61"/>
      <c r="I108" s="67"/>
      <c r="J108" s="23"/>
      <c r="K108" s="57">
        <f t="shared" si="8"/>
        <v>0</v>
      </c>
    </row>
    <row r="109" spans="2:11" x14ac:dyDescent="0.25">
      <c r="B109" s="13"/>
      <c r="C109" s="56" t="s">
        <v>74</v>
      </c>
      <c r="F109" s="23"/>
      <c r="G109" s="61"/>
      <c r="I109" s="67"/>
      <c r="J109" s="23"/>
      <c r="K109" s="57">
        <f t="shared" si="8"/>
        <v>0</v>
      </c>
    </row>
    <row r="110" spans="2:11" x14ac:dyDescent="0.25">
      <c r="B110" s="15">
        <v>8</v>
      </c>
      <c r="C110" s="80"/>
      <c r="D110" s="27"/>
      <c r="E110" s="27"/>
      <c r="F110" s="69" t="s">
        <v>147</v>
      </c>
      <c r="G110" s="71">
        <f>SUM(G106:G109)*$D$3</f>
        <v>0</v>
      </c>
      <c r="H110" s="27"/>
      <c r="I110" s="27"/>
      <c r="J110" s="41" t="s">
        <v>129</v>
      </c>
      <c r="K110" s="52">
        <f>SUM(K106:K109)</f>
        <v>0</v>
      </c>
    </row>
    <row r="111" spans="2:11" x14ac:dyDescent="0.25">
      <c r="B111" s="15"/>
      <c r="C111" s="31" t="s">
        <v>56</v>
      </c>
      <c r="D111" s="28"/>
      <c r="E111" s="29" t="s">
        <v>95</v>
      </c>
      <c r="F111" s="28"/>
      <c r="G111" s="33" t="s">
        <v>82</v>
      </c>
      <c r="H111" s="28"/>
      <c r="I111" s="29" t="s">
        <v>59</v>
      </c>
      <c r="J111" s="34"/>
      <c r="K111" s="48"/>
    </row>
    <row r="112" spans="2:11" x14ac:dyDescent="0.25">
      <c r="B112" s="13"/>
      <c r="C112" s="56" t="s">
        <v>21</v>
      </c>
      <c r="E112" s="72"/>
      <c r="F112" s="22"/>
      <c r="G112" s="112"/>
      <c r="H112" s="22"/>
      <c r="I112" s="60"/>
      <c r="J112" s="35"/>
      <c r="K112" s="57" t="e">
        <f>SUM(E112*G112*I112)/$D$3</f>
        <v>#DIV/0!</v>
      </c>
    </row>
    <row r="113" spans="2:11" x14ac:dyDescent="0.25">
      <c r="B113" s="13"/>
      <c r="C113" s="56"/>
      <c r="E113" s="72"/>
      <c r="F113" s="22"/>
      <c r="G113" s="112"/>
      <c r="H113" s="22"/>
      <c r="I113" s="60"/>
      <c r="J113" s="35"/>
      <c r="K113" s="57" t="e">
        <f>SUM(E113*G113*I113)/$D$3</f>
        <v>#DIV/0!</v>
      </c>
    </row>
    <row r="114" spans="2:11" x14ac:dyDescent="0.25">
      <c r="B114" s="13"/>
      <c r="C114" s="56"/>
      <c r="E114" s="72"/>
      <c r="F114" s="22"/>
      <c r="G114" s="112"/>
      <c r="H114" s="22"/>
      <c r="I114" s="60"/>
      <c r="J114" s="35"/>
      <c r="K114" s="57" t="e">
        <f>SUM(E114*G114*I114)/$D$3</f>
        <v>#DIV/0!</v>
      </c>
    </row>
    <row r="115" spans="2:11" ht="15.75" thickBot="1" x14ac:dyDescent="0.3">
      <c r="B115" s="13"/>
      <c r="C115" s="36"/>
      <c r="D115" s="37"/>
      <c r="E115" s="37"/>
      <c r="F115" s="38" t="s">
        <v>148</v>
      </c>
      <c r="G115" s="70">
        <f>SUMPRODUCT(E112:E114,G112:G114)</f>
        <v>0</v>
      </c>
      <c r="H115" s="38" t="s">
        <v>161</v>
      </c>
      <c r="I115" s="31" t="e">
        <f>SUM(E112*G112*I112,E113*G113*I113,E114*G114*I114)/G115</f>
        <v>#DIV/0!</v>
      </c>
      <c r="J115" s="39" t="s">
        <v>128</v>
      </c>
      <c r="K115" s="53" t="e">
        <f>SUM(K112:K114)</f>
        <v>#DIV/0!</v>
      </c>
    </row>
    <row r="116" spans="2:11" ht="15.75" thickBot="1" x14ac:dyDescent="0.3">
      <c r="B116" s="14"/>
      <c r="C116" s="23"/>
      <c r="I116" s="6"/>
      <c r="J116" s="106" t="s">
        <v>145</v>
      </c>
      <c r="K116" s="65" t="e">
        <f>K110+K115</f>
        <v>#DIV/0!</v>
      </c>
    </row>
    <row r="117" spans="2:11" ht="15.75" thickBot="1" x14ac:dyDescent="0.3">
      <c r="J117" s="35"/>
      <c r="K117" s="51"/>
    </row>
    <row r="118" spans="2:11" ht="29.25" customHeight="1" x14ac:dyDescent="0.25">
      <c r="B118" s="82" t="s">
        <v>81</v>
      </c>
      <c r="C118" s="83"/>
      <c r="D118" s="83"/>
      <c r="E118" s="83"/>
      <c r="F118" s="84"/>
      <c r="G118" s="154">
        <f>G13</f>
        <v>0</v>
      </c>
      <c r="H118" s="84"/>
      <c r="I118" s="84"/>
      <c r="J118" s="85"/>
      <c r="K118" s="86"/>
    </row>
    <row r="119" spans="2:11" ht="29.25" customHeight="1" x14ac:dyDescent="0.25">
      <c r="B119" s="87" t="s">
        <v>79</v>
      </c>
      <c r="C119" s="88"/>
      <c r="D119" s="88"/>
      <c r="E119" s="88"/>
      <c r="F119" s="89"/>
      <c r="G119" s="153">
        <f>D6</f>
        <v>0</v>
      </c>
      <c r="H119" s="89"/>
      <c r="I119" s="89"/>
      <c r="J119" s="90" t="s">
        <v>68</v>
      </c>
      <c r="K119" s="156" t="e">
        <f>G13/D3</f>
        <v>#DIV/0!</v>
      </c>
    </row>
    <row r="120" spans="2:11" ht="29.25" customHeight="1" thickBot="1" x14ac:dyDescent="0.3">
      <c r="B120" s="91" t="s">
        <v>80</v>
      </c>
      <c r="C120" s="92"/>
      <c r="D120" s="92"/>
      <c r="E120" s="92"/>
      <c r="F120" s="93"/>
      <c r="G120" s="155" t="e">
        <f>G118/G119</f>
        <v>#DIV/0!</v>
      </c>
      <c r="H120" s="93"/>
      <c r="I120" s="93"/>
      <c r="J120" s="94"/>
      <c r="K120" s="95"/>
    </row>
    <row r="121" spans="2:11" ht="15.75" thickBot="1" x14ac:dyDescent="0.3">
      <c r="J121" s="35"/>
      <c r="K121" s="51"/>
    </row>
    <row r="122" spans="2:11" x14ac:dyDescent="0.25">
      <c r="B122" s="12"/>
      <c r="C122" s="10" t="s">
        <v>72</v>
      </c>
      <c r="D122" s="63"/>
      <c r="E122" s="62"/>
      <c r="F122" s="63"/>
      <c r="G122" s="62"/>
      <c r="H122" s="63"/>
      <c r="I122" s="62"/>
      <c r="J122" s="63"/>
      <c r="K122" s="62" t="s">
        <v>58</v>
      </c>
    </row>
    <row r="123" spans="2:11" x14ac:dyDescent="0.25">
      <c r="B123" s="13"/>
      <c r="C123" s="23" t="s">
        <v>132</v>
      </c>
      <c r="E123" s="42" t="s">
        <v>130</v>
      </c>
      <c r="G123" s="42" t="s">
        <v>131</v>
      </c>
      <c r="I123" s="42" t="s">
        <v>57</v>
      </c>
      <c r="K123" s="16"/>
    </row>
    <row r="124" spans="2:11" x14ac:dyDescent="0.25">
      <c r="B124" s="13"/>
      <c r="C124" s="16" t="s">
        <v>85</v>
      </c>
      <c r="E124" s="135"/>
      <c r="F124" s="99"/>
      <c r="G124" s="158" t="e">
        <f>G118/E124</f>
        <v>#DIV/0!</v>
      </c>
      <c r="H124" s="23"/>
      <c r="I124" s="60"/>
      <c r="J124" s="23"/>
      <c r="K124" s="57" t="e">
        <f>(G124*I124)/$D$3</f>
        <v>#DIV/0!</v>
      </c>
    </row>
    <row r="125" spans="2:11" x14ac:dyDescent="0.25">
      <c r="B125" s="13"/>
      <c r="C125" s="16" t="s">
        <v>84</v>
      </c>
      <c r="E125" s="101"/>
      <c r="F125" s="99"/>
      <c r="G125" s="135"/>
      <c r="H125" s="23"/>
      <c r="I125" s="60"/>
      <c r="J125" s="23"/>
      <c r="K125" s="57" t="e">
        <f>(G125*I125)/$D$3</f>
        <v>#DIV/0!</v>
      </c>
    </row>
    <row r="126" spans="2:11" x14ac:dyDescent="0.25">
      <c r="B126" s="13"/>
      <c r="C126" s="16" t="s">
        <v>83</v>
      </c>
      <c r="E126" s="101"/>
      <c r="F126" s="99"/>
      <c r="G126" s="135"/>
      <c r="H126" s="23"/>
      <c r="I126" s="60"/>
      <c r="J126" s="23"/>
      <c r="K126" s="57" t="e">
        <f>(G126*I126)/$D$3</f>
        <v>#DIV/0!</v>
      </c>
    </row>
    <row r="127" spans="2:11" x14ac:dyDescent="0.25">
      <c r="B127" s="13"/>
      <c r="C127" s="23" t="s">
        <v>133</v>
      </c>
      <c r="E127" s="101" t="s">
        <v>134</v>
      </c>
      <c r="F127" s="99"/>
      <c r="G127" s="99"/>
      <c r="H127" s="99"/>
      <c r="I127" s="100" t="s">
        <v>136</v>
      </c>
      <c r="J127" s="99"/>
      <c r="K127" s="99"/>
    </row>
    <row r="128" spans="2:11" x14ac:dyDescent="0.25">
      <c r="B128" s="13"/>
      <c r="C128" s="56" t="s">
        <v>77</v>
      </c>
      <c r="E128" s="159" t="e">
        <f>G120</f>
        <v>#DIV/0!</v>
      </c>
      <c r="F128" s="99"/>
      <c r="G128" s="102"/>
      <c r="H128" s="23"/>
      <c r="I128" s="60"/>
      <c r="J128" s="23"/>
      <c r="K128" s="57" t="e">
        <f>(E128*I128)/$D$3</f>
        <v>#DIV/0!</v>
      </c>
    </row>
    <row r="129" spans="2:11" x14ac:dyDescent="0.25">
      <c r="B129" s="15">
        <v>9</v>
      </c>
      <c r="C129" s="27"/>
      <c r="D129" s="27"/>
      <c r="E129" s="27"/>
      <c r="F129" s="27"/>
      <c r="G129" s="27"/>
      <c r="H129" s="69"/>
      <c r="I129" s="31"/>
      <c r="J129" s="41" t="s">
        <v>140</v>
      </c>
      <c r="K129" s="52" t="e">
        <f>SUM(K124:K128)</f>
        <v>#DIV/0!</v>
      </c>
    </row>
    <row r="130" spans="2:11" x14ac:dyDescent="0.25">
      <c r="B130" s="15"/>
      <c r="C130" s="31" t="s">
        <v>56</v>
      </c>
      <c r="D130" s="28"/>
      <c r="E130" s="29" t="s">
        <v>137</v>
      </c>
      <c r="F130" s="28"/>
      <c r="G130" s="33" t="s">
        <v>82</v>
      </c>
      <c r="I130" s="29" t="s">
        <v>59</v>
      </c>
      <c r="J130" s="34"/>
      <c r="K130" s="48"/>
    </row>
    <row r="131" spans="2:11" x14ac:dyDescent="0.25">
      <c r="B131" s="15"/>
      <c r="C131" s="56" t="s">
        <v>52</v>
      </c>
      <c r="E131" s="72"/>
      <c r="F131" s="22"/>
      <c r="G131" s="61"/>
      <c r="H131" s="22"/>
      <c r="I131" s="60"/>
      <c r="J131" s="35"/>
      <c r="K131" s="57" t="e">
        <f>SUM(E131*G131*I131)/$D$3</f>
        <v>#DIV/0!</v>
      </c>
    </row>
    <row r="132" spans="2:11" x14ac:dyDescent="0.25">
      <c r="B132" s="13"/>
      <c r="C132" s="56" t="s">
        <v>52</v>
      </c>
      <c r="E132" s="72"/>
      <c r="F132" s="22"/>
      <c r="G132" s="61"/>
      <c r="H132" s="22"/>
      <c r="I132" s="60"/>
      <c r="J132" s="35"/>
      <c r="K132" s="57" t="e">
        <f>SUM(E132*G132*I132)/$D$3</f>
        <v>#DIV/0!</v>
      </c>
    </row>
    <row r="133" spans="2:11" x14ac:dyDescent="0.25">
      <c r="B133" s="13"/>
      <c r="C133" s="56"/>
      <c r="E133" s="72"/>
      <c r="F133" s="22"/>
      <c r="G133" s="61"/>
      <c r="H133" s="22"/>
      <c r="I133" s="60"/>
      <c r="J133" s="35"/>
      <c r="K133" s="57"/>
    </row>
    <row r="134" spans="2:11" ht="15.75" thickBot="1" x14ac:dyDescent="0.3">
      <c r="B134" s="13"/>
      <c r="C134" s="36"/>
      <c r="D134" s="37"/>
      <c r="E134" s="37"/>
      <c r="F134" s="38" t="s">
        <v>150</v>
      </c>
      <c r="G134" s="113">
        <f>SUMPRODUCT(E131:E133,G131:G133)</f>
        <v>0</v>
      </c>
      <c r="H134" s="38" t="s">
        <v>161</v>
      </c>
      <c r="I134" s="31" t="e">
        <f>SUM(E131*G131*I131,E132*G132*I132,E133*G133*I133)/G134</f>
        <v>#DIV/0!</v>
      </c>
      <c r="J134" s="30" t="s">
        <v>141</v>
      </c>
      <c r="K134" s="105" t="e">
        <f>SUM(K131:K133)</f>
        <v>#DIV/0!</v>
      </c>
    </row>
    <row r="135" spans="2:11" ht="15.75" thickBot="1" x14ac:dyDescent="0.3">
      <c r="B135" s="14"/>
      <c r="C135" s="23"/>
      <c r="I135" s="6"/>
      <c r="J135" s="106" t="s">
        <v>146</v>
      </c>
      <c r="K135" s="65" t="e">
        <f>K129+K134</f>
        <v>#DIV/0!</v>
      </c>
    </row>
    <row r="136" spans="2:11" ht="15.75" thickBot="1" x14ac:dyDescent="0.3">
      <c r="J136" s="35"/>
      <c r="K136" s="51"/>
    </row>
    <row r="137" spans="2:11" x14ac:dyDescent="0.25">
      <c r="B137" s="12"/>
      <c r="C137" s="10" t="s">
        <v>5</v>
      </c>
      <c r="D137" s="63"/>
      <c r="E137" s="62"/>
      <c r="F137" s="63"/>
      <c r="G137" s="62"/>
      <c r="H137" s="63"/>
      <c r="I137" s="62"/>
      <c r="J137" s="63"/>
      <c r="K137" s="62" t="s">
        <v>58</v>
      </c>
    </row>
    <row r="138" spans="2:11" x14ac:dyDescent="0.25">
      <c r="B138" s="13"/>
      <c r="C138" s="23" t="s">
        <v>132</v>
      </c>
      <c r="E138" s="42" t="s">
        <v>170</v>
      </c>
      <c r="G138" s="42" t="s">
        <v>138</v>
      </c>
      <c r="I138" s="42" t="s">
        <v>139</v>
      </c>
      <c r="K138" s="16"/>
    </row>
    <row r="139" spans="2:11" x14ac:dyDescent="0.25">
      <c r="B139" s="13"/>
      <c r="C139" s="16" t="s">
        <v>153</v>
      </c>
      <c r="E139" s="107"/>
      <c r="F139" s="114"/>
      <c r="G139" s="107"/>
      <c r="I139" s="5"/>
      <c r="K139" s="57" t="e">
        <f>(E139*G139*I139)/$D$3</f>
        <v>#DIV/0!</v>
      </c>
    </row>
    <row r="140" spans="2:11" x14ac:dyDescent="0.25">
      <c r="B140" s="13"/>
      <c r="C140" s="16" t="s">
        <v>154</v>
      </c>
      <c r="E140" s="107"/>
      <c r="F140" s="114"/>
      <c r="G140" s="107"/>
      <c r="I140" s="5"/>
      <c r="K140" s="57" t="e">
        <f>(E140*G140*I140)/$D$3</f>
        <v>#DIV/0!</v>
      </c>
    </row>
    <row r="141" spans="2:11" x14ac:dyDescent="0.25">
      <c r="B141" s="13"/>
      <c r="C141" s="27"/>
      <c r="D141" s="27"/>
      <c r="E141" s="27"/>
      <c r="F141" s="27"/>
      <c r="G141" s="27"/>
      <c r="H141" s="27"/>
      <c r="I141" s="27"/>
      <c r="J141" s="41" t="s">
        <v>151</v>
      </c>
      <c r="K141" s="52" t="e">
        <f>SUM(K139:K140)</f>
        <v>#DIV/0!</v>
      </c>
    </row>
    <row r="142" spans="2:11" x14ac:dyDescent="0.25">
      <c r="B142" s="15">
        <v>10</v>
      </c>
      <c r="C142" s="31" t="s">
        <v>56</v>
      </c>
      <c r="D142" s="28"/>
      <c r="E142" s="29" t="s">
        <v>137</v>
      </c>
      <c r="F142" s="28"/>
      <c r="G142" s="33" t="s">
        <v>82</v>
      </c>
      <c r="H142" s="28"/>
      <c r="I142" s="29" t="s">
        <v>59</v>
      </c>
      <c r="J142" s="34"/>
      <c r="K142" s="48"/>
    </row>
    <row r="143" spans="2:11" x14ac:dyDescent="0.25">
      <c r="B143" s="13"/>
      <c r="C143" s="56" t="s">
        <v>213</v>
      </c>
      <c r="E143" s="72"/>
      <c r="F143" s="22"/>
      <c r="G143" s="61"/>
      <c r="H143" s="22"/>
      <c r="I143" s="60"/>
      <c r="J143" s="35"/>
      <c r="K143" s="57" t="e">
        <f>SUM(E143*G143*I143)/$D$3</f>
        <v>#DIV/0!</v>
      </c>
    </row>
    <row r="144" spans="2:11" x14ac:dyDescent="0.25">
      <c r="B144" s="13"/>
      <c r="C144" s="56"/>
      <c r="E144" s="72"/>
      <c r="F144" s="42"/>
      <c r="G144" s="61"/>
      <c r="H144" s="42"/>
      <c r="I144" s="60"/>
      <c r="J144" s="35"/>
      <c r="K144" s="57"/>
    </row>
    <row r="145" spans="2:12" ht="15.75" thickBot="1" x14ac:dyDescent="0.3">
      <c r="B145" s="13"/>
      <c r="C145" s="36"/>
      <c r="D145" s="37"/>
      <c r="E145" s="37"/>
      <c r="F145" s="38" t="s">
        <v>150</v>
      </c>
      <c r="G145" s="70">
        <f>SUMPRODUCT(E143:E144,G143:G144)</f>
        <v>0</v>
      </c>
      <c r="H145" s="38" t="s">
        <v>161</v>
      </c>
      <c r="I145" s="31" t="e">
        <f>SUM(E143*G143*I143,E144*G144*I144)/G145</f>
        <v>#DIV/0!</v>
      </c>
      <c r="J145" s="39" t="s">
        <v>152</v>
      </c>
      <c r="K145" s="53" t="e">
        <f>SUM(K143:K144)</f>
        <v>#DIV/0!</v>
      </c>
    </row>
    <row r="146" spans="2:12" ht="15.75" thickBot="1" x14ac:dyDescent="0.3">
      <c r="B146" s="14"/>
      <c r="C146" s="23"/>
      <c r="I146" s="6"/>
      <c r="J146" s="106" t="s">
        <v>149</v>
      </c>
      <c r="K146" s="65" t="e">
        <f>K141+K145</f>
        <v>#DIV/0!</v>
      </c>
    </row>
    <row r="147" spans="2:12" ht="15.75" thickBot="1" x14ac:dyDescent="0.3">
      <c r="J147" s="35"/>
      <c r="K147" s="51"/>
    </row>
    <row r="148" spans="2:12" x14ac:dyDescent="0.25">
      <c r="B148" s="18"/>
      <c r="C148" s="10" t="s">
        <v>195</v>
      </c>
      <c r="D148" s="63"/>
      <c r="E148" s="62"/>
      <c r="F148" s="63"/>
      <c r="G148" s="62"/>
      <c r="H148" s="63"/>
      <c r="I148" s="62"/>
      <c r="J148" s="63"/>
      <c r="K148" s="62" t="s">
        <v>58</v>
      </c>
    </row>
    <row r="149" spans="2:12" x14ac:dyDescent="0.25">
      <c r="B149" s="13"/>
      <c r="C149" s="23"/>
      <c r="E149" s="42" t="s">
        <v>144</v>
      </c>
      <c r="G149" s="42"/>
      <c r="I149" s="42"/>
      <c r="K149" s="16"/>
    </row>
    <row r="150" spans="2:12" x14ac:dyDescent="0.25">
      <c r="B150" s="15"/>
      <c r="C150" s="16" t="s">
        <v>142</v>
      </c>
      <c r="E150" s="103">
        <v>0.15</v>
      </c>
      <c r="K150" s="57" t="e">
        <f>E150*$K$13</f>
        <v>#DIV/0!</v>
      </c>
    </row>
    <row r="151" spans="2:12" ht="15.75" thickBot="1" x14ac:dyDescent="0.3">
      <c r="B151" s="15">
        <v>11</v>
      </c>
      <c r="C151" s="16" t="s">
        <v>143</v>
      </c>
      <c r="E151" s="104">
        <v>5.1000000000000004E-3</v>
      </c>
      <c r="I151" s="42"/>
      <c r="K151" s="57" t="e">
        <f>E151*$K$13</f>
        <v>#DIV/0!</v>
      </c>
    </row>
    <row r="152" spans="2:12" ht="15.75" thickBot="1" x14ac:dyDescent="0.3">
      <c r="B152" s="19"/>
      <c r="C152" s="27"/>
      <c r="D152" s="27"/>
      <c r="E152" s="27"/>
      <c r="F152" s="27"/>
      <c r="G152" s="27"/>
      <c r="H152" s="28"/>
      <c r="I152" s="6"/>
      <c r="J152" s="106" t="s">
        <v>159</v>
      </c>
      <c r="K152" s="65" t="e">
        <f>SUM(K150:K151)</f>
        <v>#DIV/0!</v>
      </c>
    </row>
    <row r="153" spans="2:12" ht="19.5" thickBot="1" x14ac:dyDescent="0.35">
      <c r="H153" s="43" t="s">
        <v>48</v>
      </c>
      <c r="I153" s="44"/>
      <c r="J153" s="44"/>
      <c r="K153" s="54" t="e">
        <f>K31+K48+K67+K87+K102+K116+K135+K146+K152</f>
        <v>#DIV/0!</v>
      </c>
    </row>
    <row r="154" spans="2:12" ht="7.5" customHeight="1" thickBot="1" x14ac:dyDescent="0.35">
      <c r="H154" s="108"/>
      <c r="K154" s="109"/>
    </row>
    <row r="155" spans="2:12" ht="26.25" x14ac:dyDescent="0.4">
      <c r="B155" s="82"/>
      <c r="C155" s="83"/>
      <c r="D155" s="83"/>
      <c r="E155" s="83"/>
      <c r="F155" s="117" t="s">
        <v>49</v>
      </c>
      <c r="G155" s="96"/>
      <c r="H155" s="83"/>
      <c r="I155" s="118"/>
      <c r="J155" s="119"/>
      <c r="K155" s="176" t="e">
        <f>K13-K153</f>
        <v>#DIV/0!</v>
      </c>
    </row>
    <row r="156" spans="2:12" ht="18.75" x14ac:dyDescent="0.25">
      <c r="B156" s="87"/>
      <c r="C156" s="88"/>
      <c r="D156" s="88"/>
      <c r="E156" s="88"/>
      <c r="F156" s="121" t="s">
        <v>178</v>
      </c>
      <c r="G156" s="97"/>
      <c r="H156" s="88"/>
      <c r="I156" s="122"/>
      <c r="J156" s="123"/>
      <c r="K156" s="177" t="e">
        <f>(K31+K48+K67+K87+K102+K116+K125+K126+K146)/(I13*(1-E150-E151)-((1/E124*I124/D3)+(1/G119*I128/D3)+(G134/G118*I134/D3)))</f>
        <v>#DIV/0!</v>
      </c>
      <c r="L156" s="110"/>
    </row>
    <row r="157" spans="2:12" ht="18.75" x14ac:dyDescent="0.25">
      <c r="B157" s="87"/>
      <c r="C157" s="88"/>
      <c r="D157" s="88"/>
      <c r="E157" s="88"/>
      <c r="F157" s="121" t="s">
        <v>180</v>
      </c>
      <c r="G157" s="97"/>
      <c r="H157" s="88"/>
      <c r="I157" s="122"/>
      <c r="J157" s="123"/>
      <c r="K157" s="181" t="e">
        <f>K153/D4</f>
        <v>#DIV/0!</v>
      </c>
    </row>
    <row r="158" spans="2:12" ht="19.5" thickBot="1" x14ac:dyDescent="0.3">
      <c r="B158" s="91"/>
      <c r="C158" s="92"/>
      <c r="D158" s="92"/>
      <c r="E158" s="92"/>
      <c r="F158" s="131" t="s">
        <v>179</v>
      </c>
      <c r="G158" s="98"/>
      <c r="H158" s="92"/>
      <c r="I158" s="132"/>
      <c r="J158" s="133"/>
      <c r="K158" s="178" t="e">
        <f>($K$125+$K$126+$K$146)/($I$13*(1-$E$150-$E$151)-((1/$E$124*$I$124/$D$3)+(1/$G$119*$I$128/$D$3)+($G$134/$G$118*$I$134/$D$3)))</f>
        <v>#DIV/0!</v>
      </c>
    </row>
    <row r="159" spans="2:12" ht="15.75" x14ac:dyDescent="0.25">
      <c r="B159" s="128"/>
      <c r="C159" s="57"/>
      <c r="D159" s="57"/>
      <c r="E159" s="57"/>
      <c r="F159" s="57"/>
      <c r="G159" s="57"/>
      <c r="H159" s="129" t="s">
        <v>156</v>
      </c>
      <c r="I159" s="129"/>
      <c r="J159" s="129"/>
      <c r="K159" s="180">
        <f>E91*G91</f>
        <v>0</v>
      </c>
    </row>
    <row r="160" spans="2:12" ht="16.5" thickBot="1" x14ac:dyDescent="0.3">
      <c r="B160" s="115"/>
      <c r="C160" s="116"/>
      <c r="D160" s="116"/>
      <c r="E160" s="116"/>
      <c r="F160" s="116"/>
      <c r="G160" s="116"/>
      <c r="H160" s="126" t="s">
        <v>155</v>
      </c>
      <c r="I160" s="126"/>
      <c r="J160" s="126"/>
      <c r="K160" s="179" t="e">
        <f>K155/K159</f>
        <v>#DIV/0!</v>
      </c>
    </row>
    <row r="164" spans="2:3" x14ac:dyDescent="0.25">
      <c r="B164" s="16" t="s">
        <v>194</v>
      </c>
    </row>
    <row r="165" spans="2:3" x14ac:dyDescent="0.25">
      <c r="B165" s="16" t="str">
        <f>C17</f>
        <v xml:space="preserve">Bed Preparation </v>
      </c>
      <c r="C165" s="101" t="e">
        <f>K31</f>
        <v>#DIV/0!</v>
      </c>
    </row>
    <row r="166" spans="2:3" x14ac:dyDescent="0.25">
      <c r="B166" s="16" t="str">
        <f>C33</f>
        <v xml:space="preserve">Planting </v>
      </c>
      <c r="C166" s="101" t="e">
        <f>K48</f>
        <v>#DIV/0!</v>
      </c>
    </row>
    <row r="167" spans="2:3" x14ac:dyDescent="0.25">
      <c r="B167" s="16" t="str">
        <f>C50</f>
        <v xml:space="preserve">Nutrition </v>
      </c>
      <c r="C167" s="101" t="e">
        <f>K67</f>
        <v>#DIV/0!</v>
      </c>
    </row>
    <row r="168" spans="2:3" x14ac:dyDescent="0.25">
      <c r="B168" s="16" t="str">
        <f>C69</f>
        <v>Crop Protection</v>
      </c>
      <c r="C168" s="101" t="e">
        <f>K87</f>
        <v>#DIV/0!</v>
      </c>
    </row>
    <row r="169" spans="2:3" x14ac:dyDescent="0.25">
      <c r="B169" s="16" t="str">
        <f>C89</f>
        <v xml:space="preserve">Irrigation </v>
      </c>
      <c r="C169" s="101" t="e">
        <f>K102</f>
        <v>#DIV/0!</v>
      </c>
    </row>
    <row r="170" spans="2:3" x14ac:dyDescent="0.25">
      <c r="B170" s="16" t="str">
        <f>C104</f>
        <v>Harvesting</v>
      </c>
      <c r="C170" s="101" t="e">
        <f>K116</f>
        <v>#DIV/0!</v>
      </c>
    </row>
    <row r="171" spans="2:3" x14ac:dyDescent="0.25">
      <c r="B171" s="16" t="str">
        <f>C122</f>
        <v xml:space="preserve">Processing </v>
      </c>
      <c r="C171" s="101" t="e">
        <f>K135</f>
        <v>#DIV/0!</v>
      </c>
    </row>
    <row r="172" spans="2:3" x14ac:dyDescent="0.25">
      <c r="B172" s="16" t="str">
        <f>C137</f>
        <v>Cartage</v>
      </c>
      <c r="C172" s="101" t="e">
        <f>K146</f>
        <v>#DIV/0!</v>
      </c>
    </row>
    <row r="173" spans="2:3" x14ac:dyDescent="0.25">
      <c r="B173" s="16" t="str">
        <f>C148</f>
        <v>Commision and levies</v>
      </c>
      <c r="C173" s="101" t="e">
        <f>K152</f>
        <v>#DIV/0!</v>
      </c>
    </row>
  </sheetData>
  <dataConsolidate/>
  <mergeCells count="1">
    <mergeCell ref="B3:B4"/>
  </mergeCells>
  <phoneticPr fontId="3" type="noConversion"/>
  <dataValidations xWindow="670" yWindow="842" count="28">
    <dataValidation allowBlank="1" showInputMessage="1" showErrorMessage="1" prompt="No. of operations/applications" sqref="E15:E16" xr:uid="{FC1D6CEA-EE11-4CB3-9FD2-E766BC3AC3C7}"/>
    <dataValidation allowBlank="1" showInputMessage="1" showErrorMessage="1" promptTitle="RATE" prompt="See cells under each section for units" sqref="G15:G16" xr:uid="{6600E62E-8405-472A-98EB-5412FF560BE0}"/>
    <dataValidation allowBlank="1" showInputMessage="1" showErrorMessage="1" prompt="$/unit (e.g.,hour,kg,ML,bin,carton)" sqref="I15:I16" xr:uid="{5EADD649-8A81-45D8-B9FC-0A426C303F54}"/>
    <dataValidation allowBlank="1" showInputMessage="1" showErrorMessage="1" prompt="Forecasted $/unit" sqref="I8" xr:uid="{9CF59D1B-61A5-4949-AAF9-B23A566713B5}"/>
    <dataValidation allowBlank="1" showInputMessage="1" showErrorMessage="1" prompt="Unit/ha (kg, carton, bag)" sqref="G8" xr:uid="{FF7333D5-9B4B-4EFC-B939-35D82813BE70}"/>
    <dataValidation allowBlank="1" showInputMessage="1" showErrorMessage="1" prompt="No of bins_x000a_cartons or bags required" sqref="E128" xr:uid="{19172F4B-9E11-46C6-826B-5CC5D50D9083}"/>
    <dataValidation allowBlank="1" showInputMessage="1" showErrorMessage="1" prompt="Hours of operation should be based upon movements required for estimated target yield inwards/ packaged products outwards." sqref="G125:G126" xr:uid="{31875975-73AA-431A-9C8A-18A5CBD97513}"/>
    <dataValidation allowBlank="1" showInputMessage="1" showErrorMessage="1" prompt="Equipment processing rate: unit/hr" sqref="E124" xr:uid="{AEBB3DEF-C834-4F5A-8EA0-584298DB103C}"/>
    <dataValidation allowBlank="1" showInputMessage="1" showErrorMessage="1" prompt="Hours of operation =Target yield/ Equipment processing rate" sqref="G124" xr:uid="{5E7B81CC-173A-443E-B775-7C4B316EFB2F}"/>
    <dataValidation allowBlank="1" showInputMessage="1" showErrorMessage="1" prompt="Source figures from bills" sqref="I91 I94:I95" xr:uid="{7A08C4E5-EFEE-4A4B-95BF-89784FAC67B0}"/>
    <dataValidation allowBlank="1" showInputMessage="1" showErrorMessage="1" prompt="$/hr to operate machinery (no labour)" sqref="I19:I24 I39:I41 I58:I60 I78:I80" xr:uid="{70B0B684-37C7-422C-9104-46CCA2025620}"/>
    <dataValidation allowBlank="1" showInputMessage="1" showErrorMessage="1" prompt="Includes salary + oncosts" sqref="I27:I29 I44:I46 I63:I65 I83:I85 I98:I100 I112:I114 I131:I133 I143:I144" xr:uid="{3FBB9D44-7223-4480-8DE7-1A79F16A132B}"/>
    <dataValidation allowBlank="1" showInputMessage="1" showErrorMessage="1" prompt="Seed: $/kg _x000a_Seedlings: $/plant_x000a__x000a__x000a_" sqref="I35:I37" xr:uid="{3147F9F9-D364-4212-9AAB-D7B04F43862F}"/>
    <dataValidation allowBlank="1" showInputMessage="1" showErrorMessage="1" prompt="Product: kg/ha or L/ha" sqref="G52:G56 G71:G76" xr:uid="{B06E96C4-631B-4AF4-98D0-B5A6F17C23DD}"/>
    <dataValidation allowBlank="1" showInputMessage="1" showErrorMessage="1" prompt="Product: $/kg or $/L_x000a__x000a_" sqref="I71:I76 I52:I56" xr:uid="{14284D5B-FFFC-4A64-9B73-569F1BC89BAF}"/>
    <dataValidation allowBlank="1" showInputMessage="1" showErrorMessage="1" prompt="Water: ML/day" sqref="G91" xr:uid="{EEEFB76C-8B3C-47BD-ABFE-06B08D884E7E}"/>
    <dataValidation allowBlank="1" showInputMessage="1" showErrorMessage="1" prompt="Power: kWh/day_x000a_Source figures from bills" sqref="G94:G95" xr:uid="{7BFDCF2D-D063-45D6-BEE6-165784443B19}"/>
    <dataValidation allowBlank="1" showInputMessage="1" showErrorMessage="1" prompt="Packaging: $/unit of package" sqref="I128" xr:uid="{E058ECCF-34FA-4B07-BA7D-971C9367B476}"/>
    <dataValidation allowBlank="1" showInputMessage="1" showErrorMessage="1" prompt="Machinery: $/hr " sqref="I124:I126" xr:uid="{3BFDDC36-CC7D-4210-BD8A-5EF4A6F6293B}"/>
    <dataValidation allowBlank="1" showInputMessage="1" showErrorMessage="1" prompt="Number of total field passes." sqref="E78:E80 E58:E60 E39:E41 E19:E24" xr:uid="{3AE1E1A1-9656-4DD2-B5A9-3856DD9D7D43}"/>
    <dataValidation allowBlank="1" showInputMessage="1" showErrorMessage="1" prompt="Full truckloads required for field production" sqref="E139:E140" xr:uid="{17BC879F-5EA9-482A-B113-610DEA5F4169}"/>
    <dataValidation allowBlank="1" showInputMessage="1" showErrorMessage="1" prompt="Other gross margins may not include permenant labour so take care when comparing with other resources" sqref="K155" xr:uid="{CE5B1099-9DB3-49DD-A7BA-FC5D9B4DC26B}"/>
    <dataValidation allowBlank="1" showInputMessage="1" showErrorMessage="1" prompt="Accounts for changes in costs associated with processing and commisssion/levies when yield changes." sqref="K156" xr:uid="{95A03269-A397-497B-9831-06DCE8328FCB}"/>
    <dataValidation allowBlank="1" showInputMessage="1" showErrorMessage="1" prompt="Hours of operation OR kilometres travelled per load" sqref="G139:G140" xr:uid="{489EC960-0DD8-4B89-A3B3-C7333DDA97AF}"/>
    <dataValidation allowBlank="1" showInputMessage="1" showErrorMessage="1" prompt="$/hr OR $/km per load" sqref="I140" xr:uid="{C36CC370-BDF6-4F9A-8809-BAF9DF77AE96}"/>
    <dataValidation allowBlank="1" showInputMessage="1" showErrorMessage="1" prompt="$/hr OR $/km " sqref="I139" xr:uid="{81055830-65D0-434C-A663-46C13DC3BB70}"/>
    <dataValidation allowBlank="1" showInputMessage="1" showErrorMessage="1" prompt="Number of times product will be applied to the crop" sqref="E52:E56" xr:uid="{8B9B05D7-837E-43A4-8ECE-58175DC59785}"/>
    <dataValidation allowBlank="1" showInputMessage="1" showErrorMessage="1" prompt="Number of times product will be applied to crop" sqref="E71:E76" xr:uid="{3B450530-6E06-4403-93FA-7456ED6F7728}"/>
  </dataValidations>
  <pageMargins left="0.7" right="0.7" top="0.75" bottom="0.75" header="0.3" footer="0.3"/>
  <pageSetup scale="60" orientation="portrait" horizontalDpi="1200" verticalDpi="1200" r:id="rId1"/>
  <rowBreaks count="1" manualBreakCount="1">
    <brk id="88" max="11" man="1"/>
  </rowBreaks>
  <colBreaks count="1" manualBreakCount="1">
    <brk id="12" max="1048575" man="1"/>
  </colBreaks>
  <drawing r:id="rId2"/>
  <extLst>
    <ext xmlns:x14="http://schemas.microsoft.com/office/spreadsheetml/2009/9/main" uri="{CCE6A557-97BC-4b89-ADB6-D9C93CAAB3DF}">
      <x14:dataValidations xmlns:xm="http://schemas.microsoft.com/office/excel/2006/main" xWindow="670" yWindow="842" count="14">
        <x14:dataValidation type="list" allowBlank="1" showInputMessage="1" showErrorMessage="1" xr:uid="{48E1D1C8-9303-4FD8-A8E3-86FFEDDB9BF5}">
          <x14:formula1>
            <xm:f>'Current Costs (Changeable)'!$H$4:$H$7</xm:f>
          </x14:formula1>
          <xm:sqref>C94:C95</xm:sqref>
        </x14:dataValidation>
        <x14:dataValidation type="list" allowBlank="1" showInputMessage="1" showErrorMessage="1" xr:uid="{D338885D-4C45-46CF-BA5B-E87396CCB6C7}">
          <x14:formula1>
            <xm:f>'Current Costs (Changeable)'!$B$3:$B$22</xm:f>
          </x14:formula1>
          <xm:sqref>E27:E29 E44:E46 E63:E65 E143:E144 E98:E100 E112:E114 E83:E85</xm:sqref>
        </x14:dataValidation>
        <x14:dataValidation type="list" allowBlank="1" showInputMessage="1" showErrorMessage="1" xr:uid="{E2CB946A-9A39-4437-946E-F574A8AFA7B6}">
          <x14:formula1>
            <xm:f>'Current Costs (Changeable)'!$F$3:$F$12</xm:f>
          </x14:formula1>
          <xm:sqref>C35:C37</xm:sqref>
        </x14:dataValidation>
        <x14:dataValidation type="list" allowBlank="1" showInputMessage="1" showErrorMessage="1" xr:uid="{10F0463D-FEC2-4C26-B0A7-56FCB095BC08}">
          <x14:formula1>
            <xm:f>'Current Costs (Changeable)'!$G$3:$G$14</xm:f>
          </x14:formula1>
          <xm:sqref>C52:C56</xm:sqref>
        </x14:dataValidation>
        <x14:dataValidation type="list" allowBlank="1" showInputMessage="1" showErrorMessage="1" xr:uid="{0D3CDBA6-1B49-4FF3-9129-4DAA85A11184}">
          <x14:formula1>
            <xm:f>'Current Costs (Changeable)'!$A$3:$A$5</xm:f>
          </x14:formula1>
          <xm:sqref>C27:C29 C44:C46 C63:C65 C131:C133 C98:C100 C112:C114 C143:C144</xm:sqref>
        </x14:dataValidation>
        <x14:dataValidation type="list" allowBlank="1" showInputMessage="1" showErrorMessage="1" xr:uid="{2AB64251-7BEF-411F-80E1-9A3F7537E201}">
          <x14:formula1>
            <xm:f>'Current Costs (Changeable)'!$I$3:$I$22</xm:f>
          </x14:formula1>
          <xm:sqref>C71:C76</xm:sqref>
        </x14:dataValidation>
        <x14:dataValidation type="list" allowBlank="1" showInputMessage="1" showErrorMessage="1" xr:uid="{2D98AC1B-77A2-4A82-B179-4501F1E97C58}">
          <x14:formula1>
            <xm:f>'Current Costs (Changeable)'!$J$3:$J$22</xm:f>
          </x14:formula1>
          <xm:sqref>C106:C109</xm:sqref>
        </x14:dataValidation>
        <x14:dataValidation type="list" allowBlank="1" showInputMessage="1" showErrorMessage="1" xr:uid="{E52361C9-159B-4F05-BEFB-8009B6AA7F2C}">
          <x14:formula1>
            <xm:f>'Current Costs (Changeable)'!$K$3:$K$11</xm:f>
          </x14:formula1>
          <xm:sqref>C128</xm:sqref>
        </x14:dataValidation>
        <x14:dataValidation type="list" allowBlank="1" showInputMessage="1" showErrorMessage="1" prompt="Machinery: hrs/ha" xr:uid="{2B81AF4A-D05B-49EC-B264-59096B72B751}">
          <x14:formula1>
            <xm:f>'Current Costs (Changeable)'!$E$3:$E$22</xm:f>
          </x14:formula1>
          <xm:sqref>G78:G80 G39:G41 G58:G60 G19:G24 G106:G109</xm:sqref>
        </x14:dataValidation>
        <x14:dataValidation type="list" allowBlank="1" showInputMessage="1" showErrorMessage="1" xr:uid="{87FE5540-5A83-4A9A-B1AD-5FDCF2D2DD11}">
          <x14:formula1>
            <xm:f>'Current Costs (Changeable)'!$D$3:$D$26</xm:f>
          </x14:formula1>
          <xm:sqref>C19:C24 C39:C41 C58:C60 C78:C80</xm:sqref>
        </x14:dataValidation>
        <x14:dataValidation type="list" allowBlank="1" showInputMessage="1" showErrorMessage="1" xr:uid="{1378545B-410C-41C7-83CC-78F8B777D8AD}">
          <x14:formula1>
            <xm:f>'Current Costs (Changeable)'!$C$3:$C$26</xm:f>
          </x14:formula1>
          <xm:sqref>G44:G46 G63:G65 G83:G85 G98:G100 G112:G114 G143:G144 G27:G29</xm:sqref>
        </x14:dataValidation>
        <x14:dataValidation type="list" allowBlank="1" showInputMessage="1" showErrorMessage="1" xr:uid="{DB40C3CA-E56B-4C83-940E-0878E457CAB7}">
          <x14:formula1>
            <xm:f>'Current Costs (Changeable)'!$A$3:$A$6</xm:f>
          </x14:formula1>
          <xm:sqref>C83:C85</xm:sqref>
        </x14:dataValidation>
        <x14:dataValidation type="list" allowBlank="1" showInputMessage="1" showErrorMessage="1" xr:uid="{AD2892C3-F242-4895-B641-74F7619ACF86}">
          <x14:formula1>
            <xm:f>'Current Costs (Changeable)'!$B$3:$B$21</xm:f>
          </x14:formula1>
          <xm:sqref>E131:E133</xm:sqref>
        </x14:dataValidation>
        <x14:dataValidation type="list" allowBlank="1" showInputMessage="1" showErrorMessage="1" xr:uid="{0916DC41-6B7C-4B47-B9A5-BEFDC35E6085}">
          <x14:formula1>
            <xm:f>'Current Costs (Changeable)'!$E$3:$E$26</xm:f>
          </x14:formula1>
          <xm:sqref>G131:G133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67A016-4AF3-4C0E-98EF-4A57A9788F66}">
  <sheetPr>
    <tabColor theme="7" tint="0.59999389629810485"/>
  </sheetPr>
  <dimension ref="B1:R173"/>
  <sheetViews>
    <sheetView zoomScale="115" zoomScaleNormal="115" workbookViewId="0">
      <selection activeCell="D2" sqref="D2"/>
    </sheetView>
  </sheetViews>
  <sheetFormatPr defaultColWidth="9.140625" defaultRowHeight="15" x14ac:dyDescent="0.25"/>
  <cols>
    <col min="1" max="1" width="9.140625" style="16"/>
    <col min="2" max="2" width="10.85546875" style="16" customWidth="1"/>
    <col min="3" max="3" width="30.28515625" style="16" customWidth="1"/>
    <col min="4" max="4" width="13.140625" style="16" customWidth="1"/>
    <col min="5" max="5" width="12.140625" style="16" customWidth="1"/>
    <col min="6" max="6" width="8.7109375" style="16" customWidth="1"/>
    <col min="7" max="7" width="12.28515625" style="16" customWidth="1"/>
    <col min="8" max="8" width="8.7109375" style="16" customWidth="1"/>
    <col min="9" max="9" width="9.140625" style="16" customWidth="1"/>
    <col min="10" max="10" width="26.85546875" style="16" customWidth="1"/>
    <col min="11" max="11" width="13.28515625" style="45" customWidth="1"/>
    <col min="12" max="12" width="11.28515625" style="16" bestFit="1" customWidth="1"/>
    <col min="13" max="13" width="11.28515625" style="16" customWidth="1"/>
    <col min="14" max="14" width="12.5703125" style="16" customWidth="1"/>
    <col min="15" max="15" width="13.7109375" style="16" customWidth="1"/>
    <col min="16" max="16" width="30.5703125" style="16" bestFit="1" customWidth="1"/>
    <col min="17" max="16384" width="9.140625" style="16"/>
  </cols>
  <sheetData>
    <row r="1" spans="2:18" ht="15.75" thickBot="1" x14ac:dyDescent="0.3"/>
    <row r="2" spans="2:18" ht="30.75" customHeight="1" x14ac:dyDescent="0.25">
      <c r="B2" s="12"/>
      <c r="C2" s="21" t="s">
        <v>50</v>
      </c>
      <c r="D2" s="76"/>
    </row>
    <row r="3" spans="2:18" ht="30" customHeight="1" x14ac:dyDescent="0.25">
      <c r="B3" s="187">
        <v>1</v>
      </c>
      <c r="C3" s="21" t="s">
        <v>51</v>
      </c>
      <c r="D3" s="77"/>
      <c r="N3" s="23"/>
      <c r="O3" s="23"/>
      <c r="P3" s="23"/>
      <c r="Q3" s="23"/>
      <c r="R3" s="23"/>
    </row>
    <row r="4" spans="2:18" ht="30.75" customHeight="1" x14ac:dyDescent="0.25">
      <c r="B4" s="187"/>
      <c r="C4" s="21" t="s">
        <v>160</v>
      </c>
      <c r="D4" s="152">
        <f>D5*D3</f>
        <v>0</v>
      </c>
      <c r="N4" s="23"/>
      <c r="O4" s="23"/>
      <c r="P4" s="23"/>
      <c r="Q4" s="23"/>
      <c r="R4" s="23"/>
    </row>
    <row r="5" spans="2:18" ht="30.75" customHeight="1" x14ac:dyDescent="0.25">
      <c r="B5" s="81"/>
      <c r="C5" s="24" t="s">
        <v>68</v>
      </c>
      <c r="D5" s="78"/>
      <c r="G5" s="24"/>
      <c r="N5" s="23"/>
      <c r="O5" s="23"/>
      <c r="P5" s="23"/>
      <c r="Q5" s="23"/>
      <c r="R5" s="23"/>
    </row>
    <row r="6" spans="2:18" ht="32.25" customHeight="1" thickBot="1" x14ac:dyDescent="0.3">
      <c r="B6" s="14"/>
      <c r="C6" s="21" t="s">
        <v>55</v>
      </c>
      <c r="D6" s="79"/>
      <c r="R6" s="23"/>
    </row>
    <row r="7" spans="2:18" ht="15.75" thickBot="1" x14ac:dyDescent="0.3"/>
    <row r="8" spans="2:18" ht="15.75" x14ac:dyDescent="0.25">
      <c r="B8" s="12"/>
      <c r="C8" s="3" t="s">
        <v>87</v>
      </c>
      <c r="D8" s="3"/>
      <c r="E8" s="173" t="s">
        <v>203</v>
      </c>
      <c r="F8" s="3"/>
      <c r="G8" s="173" t="s">
        <v>171</v>
      </c>
      <c r="H8" s="3"/>
      <c r="I8" s="173" t="s">
        <v>2</v>
      </c>
      <c r="J8" s="3"/>
      <c r="K8" s="173" t="s">
        <v>89</v>
      </c>
      <c r="R8" s="23"/>
    </row>
    <row r="9" spans="2:18" x14ac:dyDescent="0.25">
      <c r="B9" s="13"/>
      <c r="C9" s="16" t="s">
        <v>206</v>
      </c>
      <c r="E9" s="160"/>
      <c r="G9" s="151">
        <f>E9*D4</f>
        <v>0</v>
      </c>
      <c r="I9" s="157"/>
      <c r="K9" s="59" t="e">
        <f>(G9*I9)/$D$3</f>
        <v>#DIV/0!</v>
      </c>
    </row>
    <row r="10" spans="2:18" x14ac:dyDescent="0.25">
      <c r="B10" s="15">
        <v>2</v>
      </c>
      <c r="C10" s="16" t="s">
        <v>207</v>
      </c>
      <c r="E10" s="160"/>
      <c r="G10" s="151">
        <f>E10*D4</f>
        <v>0</v>
      </c>
      <c r="I10" s="157"/>
      <c r="K10" s="59" t="e">
        <f>(G10*I10)/$D$3</f>
        <v>#DIV/0!</v>
      </c>
    </row>
    <row r="11" spans="2:18" x14ac:dyDescent="0.25">
      <c r="B11" s="13"/>
      <c r="C11" s="16" t="s">
        <v>208</v>
      </c>
      <c r="E11" s="160"/>
      <c r="G11" s="151">
        <f>E11*D4</f>
        <v>0</v>
      </c>
      <c r="I11" s="157"/>
      <c r="K11" s="59" t="e">
        <f>(G11*I11)/$D$3</f>
        <v>#DIV/0!</v>
      </c>
    </row>
    <row r="12" spans="2:18" x14ac:dyDescent="0.25">
      <c r="B12" s="13"/>
      <c r="C12" s="16" t="s">
        <v>201</v>
      </c>
      <c r="E12" s="160"/>
      <c r="G12" s="151">
        <f>E12*D4</f>
        <v>0</v>
      </c>
      <c r="I12" s="5"/>
      <c r="K12" s="59" t="e">
        <f>(G12*I12)/$D$3</f>
        <v>#DIV/0!</v>
      </c>
    </row>
    <row r="13" spans="2:18" ht="16.5" thickBot="1" x14ac:dyDescent="0.3">
      <c r="B13" s="14"/>
      <c r="C13" s="1"/>
      <c r="D13" s="2"/>
      <c r="E13" s="150">
        <f>SUM(E9:E12)</f>
        <v>0</v>
      </c>
      <c r="F13" s="9"/>
      <c r="G13" s="64">
        <f>SUM(G9:G12)</f>
        <v>0</v>
      </c>
      <c r="H13" s="171" t="s">
        <v>158</v>
      </c>
      <c r="I13" s="111" t="e">
        <f>SUMPRODUCT(G9:G12,I9:I12)/SUM(G9:G12)</f>
        <v>#DIV/0!</v>
      </c>
      <c r="J13" s="9" t="s">
        <v>64</v>
      </c>
      <c r="K13" s="58" t="e">
        <f>SUM(K9:K12)</f>
        <v>#DIV/0!</v>
      </c>
    </row>
    <row r="15" spans="2:18" ht="15.75" x14ac:dyDescent="0.25">
      <c r="C15" s="3" t="s">
        <v>88</v>
      </c>
      <c r="D15" s="172"/>
      <c r="E15" s="173" t="s">
        <v>0</v>
      </c>
      <c r="F15" s="3"/>
      <c r="G15" s="173" t="s">
        <v>6</v>
      </c>
      <c r="H15" s="3"/>
      <c r="I15" s="173" t="s">
        <v>7</v>
      </c>
      <c r="J15" s="3"/>
      <c r="K15" s="173" t="s">
        <v>1</v>
      </c>
    </row>
    <row r="16" spans="2:18" ht="7.5" customHeight="1" thickBot="1" x14ac:dyDescent="0.3">
      <c r="C16" s="25"/>
      <c r="E16" s="17"/>
      <c r="F16" s="23"/>
      <c r="G16" s="17"/>
      <c r="H16" s="23"/>
      <c r="I16" s="17"/>
      <c r="J16" s="23"/>
      <c r="K16" s="26"/>
    </row>
    <row r="17" spans="2:11" x14ac:dyDescent="0.25">
      <c r="B17" s="12"/>
      <c r="C17" s="10" t="s">
        <v>65</v>
      </c>
      <c r="D17" s="7"/>
      <c r="E17" s="8"/>
      <c r="F17" s="7"/>
      <c r="G17" s="62"/>
      <c r="H17" s="63"/>
      <c r="I17" s="62"/>
      <c r="J17" s="63"/>
      <c r="K17" s="62" t="s">
        <v>58</v>
      </c>
    </row>
    <row r="18" spans="2:11" x14ac:dyDescent="0.25">
      <c r="B18" s="13"/>
      <c r="C18" s="23" t="s">
        <v>216</v>
      </c>
      <c r="E18" s="42" t="s">
        <v>94</v>
      </c>
      <c r="F18" s="42"/>
      <c r="G18" s="42" t="s">
        <v>54</v>
      </c>
      <c r="H18" s="42"/>
      <c r="I18" s="42" t="s">
        <v>57</v>
      </c>
      <c r="K18" s="16"/>
    </row>
    <row r="19" spans="2:11" x14ac:dyDescent="0.25">
      <c r="B19" s="13"/>
      <c r="C19" s="55" t="s">
        <v>17</v>
      </c>
      <c r="E19" s="60"/>
      <c r="F19" s="46"/>
      <c r="G19" s="61"/>
      <c r="H19" s="46"/>
      <c r="I19" s="60"/>
      <c r="K19" s="57">
        <f>SUM(E19*G19*I19)</f>
        <v>0</v>
      </c>
    </row>
    <row r="20" spans="2:11" x14ac:dyDescent="0.25">
      <c r="B20" s="13"/>
      <c r="C20" s="55" t="s">
        <v>19</v>
      </c>
      <c r="E20" s="60"/>
      <c r="F20" s="46"/>
      <c r="G20" s="61"/>
      <c r="H20" s="46"/>
      <c r="I20" s="60"/>
      <c r="K20" s="57">
        <f>SUM(E20*G20*I20)</f>
        <v>0</v>
      </c>
    </row>
    <row r="21" spans="2:11" x14ac:dyDescent="0.25">
      <c r="B21" s="13"/>
      <c r="C21" s="55"/>
      <c r="E21" s="60"/>
      <c r="F21" s="46"/>
      <c r="G21" s="61"/>
      <c r="H21" s="46"/>
      <c r="I21" s="60"/>
      <c r="K21" s="57">
        <f t="shared" ref="K21:K24" si="0">SUM(E21*G21*I21)</f>
        <v>0</v>
      </c>
    </row>
    <row r="22" spans="2:11" x14ac:dyDescent="0.25">
      <c r="B22" s="13"/>
      <c r="C22" s="55"/>
      <c r="E22" s="60"/>
      <c r="F22" s="46"/>
      <c r="G22" s="61"/>
      <c r="H22" s="46"/>
      <c r="I22" s="60"/>
      <c r="K22" s="57">
        <f t="shared" si="0"/>
        <v>0</v>
      </c>
    </row>
    <row r="23" spans="2:11" x14ac:dyDescent="0.25">
      <c r="B23" s="13"/>
      <c r="C23" s="55"/>
      <c r="E23" s="60"/>
      <c r="F23" s="46"/>
      <c r="G23" s="61"/>
      <c r="H23" s="46"/>
      <c r="I23" s="60"/>
      <c r="K23" s="57">
        <f t="shared" si="0"/>
        <v>0</v>
      </c>
    </row>
    <row r="24" spans="2:11" x14ac:dyDescent="0.25">
      <c r="B24" s="15">
        <v>3</v>
      </c>
      <c r="C24" s="55"/>
      <c r="E24" s="60"/>
      <c r="F24" s="46"/>
      <c r="G24" s="61"/>
      <c r="H24" s="46"/>
      <c r="I24" s="60"/>
      <c r="K24" s="57">
        <f t="shared" si="0"/>
        <v>0</v>
      </c>
    </row>
    <row r="25" spans="2:11" x14ac:dyDescent="0.25">
      <c r="B25" s="13"/>
      <c r="C25" s="28"/>
      <c r="D25" s="28"/>
      <c r="E25" s="28"/>
      <c r="F25" s="69" t="s">
        <v>214</v>
      </c>
      <c r="G25" s="71">
        <f>SUMPRODUCT(E19:E24,G19:G24)*$D$3</f>
        <v>0</v>
      </c>
      <c r="H25" s="28"/>
      <c r="I25" s="29"/>
      <c r="J25" s="30" t="s">
        <v>116</v>
      </c>
      <c r="K25" s="47">
        <f>SUM(K19:K24)</f>
        <v>0</v>
      </c>
    </row>
    <row r="26" spans="2:11" x14ac:dyDescent="0.25">
      <c r="B26" s="13"/>
      <c r="C26" s="31" t="s">
        <v>218</v>
      </c>
      <c r="D26" s="32"/>
      <c r="E26" s="29" t="s">
        <v>95</v>
      </c>
      <c r="F26" s="28"/>
      <c r="G26" s="33" t="s">
        <v>82</v>
      </c>
      <c r="H26" s="28"/>
      <c r="I26" s="29" t="s">
        <v>59</v>
      </c>
      <c r="J26" s="34"/>
      <c r="K26" s="48"/>
    </row>
    <row r="27" spans="2:11" x14ac:dyDescent="0.25">
      <c r="B27" s="13"/>
      <c r="C27" s="56" t="s">
        <v>21</v>
      </c>
      <c r="E27" s="72"/>
      <c r="F27" s="22"/>
      <c r="G27" s="112"/>
      <c r="H27" s="22"/>
      <c r="I27" s="60"/>
      <c r="J27" s="35"/>
      <c r="K27" s="57" t="e">
        <f>SUM(E27*G27*I27)/$D$3</f>
        <v>#DIV/0!</v>
      </c>
    </row>
    <row r="28" spans="2:11" x14ac:dyDescent="0.25">
      <c r="B28" s="13"/>
      <c r="C28" s="56"/>
      <c r="E28" s="72"/>
      <c r="F28" s="22"/>
      <c r="G28" s="112"/>
      <c r="H28" s="22"/>
      <c r="I28" s="60"/>
      <c r="J28" s="35"/>
      <c r="K28" s="57" t="e">
        <f>SUM(E28*G28*I28)/$D$3</f>
        <v>#DIV/0!</v>
      </c>
    </row>
    <row r="29" spans="2:11" x14ac:dyDescent="0.25">
      <c r="B29" s="13"/>
      <c r="C29" s="56"/>
      <c r="E29" s="72"/>
      <c r="F29" s="22"/>
      <c r="G29" s="112"/>
      <c r="H29" s="22"/>
      <c r="I29" s="60"/>
      <c r="J29" s="35"/>
      <c r="K29" s="57" t="e">
        <f>SUM(E29*G29*I29)/$D$3</f>
        <v>#DIV/0!</v>
      </c>
    </row>
    <row r="30" spans="2:11" ht="15.75" thickBot="1" x14ac:dyDescent="0.3">
      <c r="B30" s="13"/>
      <c r="C30" s="36"/>
      <c r="D30" s="37"/>
      <c r="E30" s="37"/>
      <c r="F30" s="38" t="s">
        <v>215</v>
      </c>
      <c r="G30" s="70">
        <f>SUM(G27:G29)</f>
        <v>0</v>
      </c>
      <c r="H30" s="38" t="s">
        <v>161</v>
      </c>
      <c r="I30" s="31" t="e">
        <f>SUM(E27*G27*I27,E28*G28*I28,E29*G29*I29)/G30</f>
        <v>#DIV/0!</v>
      </c>
      <c r="J30" s="39" t="s">
        <v>115</v>
      </c>
      <c r="K30" s="49" t="e">
        <f>SUM(K27:K29)</f>
        <v>#DIV/0!</v>
      </c>
    </row>
    <row r="31" spans="2:11" ht="15.75" thickBot="1" x14ac:dyDescent="0.3">
      <c r="B31" s="14"/>
      <c r="C31" s="23"/>
      <c r="I31" s="6"/>
      <c r="J31" s="106" t="s">
        <v>117</v>
      </c>
      <c r="K31" s="65" t="e">
        <f>K30+K25</f>
        <v>#DIV/0!</v>
      </c>
    </row>
    <row r="32" spans="2:11" ht="15.75" thickBot="1" x14ac:dyDescent="0.3">
      <c r="C32" s="23"/>
      <c r="J32" s="40"/>
      <c r="K32" s="40"/>
    </row>
    <row r="33" spans="2:11" x14ac:dyDescent="0.25">
      <c r="B33" s="12"/>
      <c r="C33" s="10" t="s">
        <v>53</v>
      </c>
      <c r="D33" s="7"/>
      <c r="E33" s="8"/>
      <c r="F33" s="7"/>
      <c r="G33" s="62"/>
      <c r="H33" s="63"/>
      <c r="I33" s="62"/>
      <c r="J33" s="63"/>
      <c r="K33" s="62" t="s">
        <v>58</v>
      </c>
    </row>
    <row r="34" spans="2:11" x14ac:dyDescent="0.25">
      <c r="B34" s="13"/>
      <c r="C34" s="23" t="s">
        <v>217</v>
      </c>
      <c r="E34" s="42"/>
      <c r="F34" s="42"/>
      <c r="G34" s="42" t="s">
        <v>102</v>
      </c>
      <c r="H34" s="42"/>
      <c r="I34" s="42" t="s">
        <v>209</v>
      </c>
      <c r="K34" s="16"/>
    </row>
    <row r="35" spans="2:11" x14ac:dyDescent="0.25">
      <c r="B35" s="13"/>
      <c r="C35" s="56" t="s">
        <v>60</v>
      </c>
      <c r="G35" s="74"/>
      <c r="H35" s="22"/>
      <c r="I35" s="73"/>
      <c r="K35" s="57">
        <f>SUM(G35*I35)</f>
        <v>0</v>
      </c>
    </row>
    <row r="36" spans="2:11" x14ac:dyDescent="0.25">
      <c r="B36" s="13"/>
      <c r="C36" s="56"/>
      <c r="G36" s="74"/>
      <c r="H36" s="22"/>
      <c r="I36" s="73"/>
      <c r="K36" s="57">
        <f t="shared" ref="K36:K37" si="1">SUM(G36*I36)</f>
        <v>0</v>
      </c>
    </row>
    <row r="37" spans="2:11" x14ac:dyDescent="0.25">
      <c r="B37" s="13"/>
      <c r="C37" s="56"/>
      <c r="G37" s="74"/>
      <c r="H37" s="22"/>
      <c r="I37" s="73"/>
      <c r="K37" s="57">
        <f t="shared" si="1"/>
        <v>0</v>
      </c>
    </row>
    <row r="38" spans="2:11" x14ac:dyDescent="0.25">
      <c r="B38" s="13"/>
      <c r="C38" s="23" t="s">
        <v>216</v>
      </c>
      <c r="E38" s="42" t="s">
        <v>94</v>
      </c>
      <c r="G38" s="16" t="s">
        <v>54</v>
      </c>
      <c r="I38" s="16" t="s">
        <v>57</v>
      </c>
      <c r="K38" s="16"/>
    </row>
    <row r="39" spans="2:11" x14ac:dyDescent="0.25">
      <c r="B39" s="13"/>
      <c r="C39" s="55" t="s">
        <v>100</v>
      </c>
      <c r="E39" s="60"/>
      <c r="G39" s="61"/>
      <c r="H39" s="22"/>
      <c r="I39" s="60"/>
      <c r="K39" s="57">
        <f t="shared" ref="K39:K41" si="2">SUM(E39*G39*I39)</f>
        <v>0</v>
      </c>
    </row>
    <row r="40" spans="2:11" x14ac:dyDescent="0.25">
      <c r="B40" s="13"/>
      <c r="C40" s="55"/>
      <c r="E40" s="60"/>
      <c r="G40" s="61"/>
      <c r="H40" s="22"/>
      <c r="I40" s="60"/>
      <c r="K40" s="57"/>
    </row>
    <row r="41" spans="2:11" x14ac:dyDescent="0.25">
      <c r="B41" s="13"/>
      <c r="C41" s="68" t="s">
        <v>101</v>
      </c>
      <c r="E41" s="60"/>
      <c r="G41" s="61"/>
      <c r="H41" s="22"/>
      <c r="I41" s="60"/>
      <c r="K41" s="57">
        <f t="shared" si="2"/>
        <v>0</v>
      </c>
    </row>
    <row r="42" spans="2:11" x14ac:dyDescent="0.25">
      <c r="B42" s="15">
        <v>4</v>
      </c>
      <c r="C42" s="66"/>
      <c r="D42" s="27"/>
      <c r="E42" s="27"/>
      <c r="F42" s="69" t="s">
        <v>214</v>
      </c>
      <c r="G42" s="71">
        <f>SUMPRODUCT(E39:E41,G39:G41)*$D$3</f>
        <v>0</v>
      </c>
      <c r="H42" s="27"/>
      <c r="I42" s="27"/>
      <c r="J42" s="41" t="s">
        <v>114</v>
      </c>
      <c r="K42" s="50">
        <f>SUM(K35:K41)</f>
        <v>0</v>
      </c>
    </row>
    <row r="43" spans="2:11" x14ac:dyDescent="0.25">
      <c r="B43" s="13"/>
      <c r="C43" s="31" t="s">
        <v>218</v>
      </c>
      <c r="D43" s="28"/>
      <c r="E43" s="29" t="s">
        <v>95</v>
      </c>
      <c r="F43" s="29"/>
      <c r="G43" s="33" t="s">
        <v>82</v>
      </c>
      <c r="H43" s="29"/>
      <c r="I43" s="29" t="s">
        <v>59</v>
      </c>
      <c r="J43" s="34"/>
      <c r="K43" s="48"/>
    </row>
    <row r="44" spans="2:11" x14ac:dyDescent="0.25">
      <c r="B44" s="13"/>
      <c r="C44" s="56" t="s">
        <v>213</v>
      </c>
      <c r="E44" s="72"/>
      <c r="F44" s="46"/>
      <c r="G44" s="112"/>
      <c r="H44" s="46"/>
      <c r="I44" s="60"/>
      <c r="J44" s="35"/>
      <c r="K44" s="57" t="e">
        <f>SUM(E44*G44*I44)/$D$3</f>
        <v>#DIV/0!</v>
      </c>
    </row>
    <row r="45" spans="2:11" x14ac:dyDescent="0.25">
      <c r="B45" s="13"/>
      <c r="C45" s="56"/>
      <c r="E45" s="72"/>
      <c r="F45" s="46"/>
      <c r="G45" s="112"/>
      <c r="H45" s="46"/>
      <c r="I45" s="60"/>
      <c r="J45" s="35"/>
      <c r="K45" s="57" t="e">
        <f>SUM(E45*G45*I45)/$D$3</f>
        <v>#DIV/0!</v>
      </c>
    </row>
    <row r="46" spans="2:11" x14ac:dyDescent="0.25">
      <c r="B46" s="13"/>
      <c r="C46" s="56"/>
      <c r="E46" s="72"/>
      <c r="F46" s="46"/>
      <c r="G46" s="112"/>
      <c r="H46" s="46"/>
      <c r="I46" s="60"/>
      <c r="J46" s="35"/>
      <c r="K46" s="57" t="e">
        <f>SUM(E46*G46*I46)/$D$3</f>
        <v>#DIV/0!</v>
      </c>
    </row>
    <row r="47" spans="2:11" ht="15.75" thickBot="1" x14ac:dyDescent="0.3">
      <c r="B47" s="13"/>
      <c r="C47" s="36"/>
      <c r="D47" s="37"/>
      <c r="E47" s="37"/>
      <c r="F47" s="38" t="s">
        <v>215</v>
      </c>
      <c r="G47" s="70">
        <f>SUMPRODUCT(E44:E46,G44:G46)</f>
        <v>0</v>
      </c>
      <c r="H47" s="38" t="s">
        <v>161</v>
      </c>
      <c r="I47" s="31" t="e">
        <f>SUM(E44*G44*I44,E45*G45*I45,E46*G46*I46)/G47</f>
        <v>#DIV/0!</v>
      </c>
      <c r="J47" s="39" t="s">
        <v>113</v>
      </c>
      <c r="K47" s="49" t="e">
        <f>SUM(K44:K46)</f>
        <v>#DIV/0!</v>
      </c>
    </row>
    <row r="48" spans="2:11" ht="15.75" thickBot="1" x14ac:dyDescent="0.3">
      <c r="B48" s="14"/>
      <c r="C48" s="23"/>
      <c r="I48" s="6"/>
      <c r="J48" s="106" t="s">
        <v>118</v>
      </c>
      <c r="K48" s="65" t="e">
        <f>K42+K47</f>
        <v>#DIV/0!</v>
      </c>
    </row>
    <row r="49" spans="2:11" ht="15.75" thickBot="1" x14ac:dyDescent="0.3">
      <c r="J49" s="35"/>
      <c r="K49" s="51"/>
    </row>
    <row r="50" spans="2:11" x14ac:dyDescent="0.25">
      <c r="B50" s="12"/>
      <c r="C50" s="10" t="s">
        <v>63</v>
      </c>
      <c r="D50" s="63"/>
      <c r="E50" s="63"/>
      <c r="F50" s="63"/>
      <c r="G50" s="62"/>
      <c r="H50" s="63"/>
      <c r="I50" s="62"/>
      <c r="J50" s="63"/>
      <c r="K50" s="62" t="s">
        <v>58</v>
      </c>
    </row>
    <row r="51" spans="2:11" x14ac:dyDescent="0.25">
      <c r="B51" s="13"/>
      <c r="C51" s="23" t="s">
        <v>217</v>
      </c>
      <c r="E51" s="42" t="s">
        <v>91</v>
      </c>
      <c r="F51" s="42"/>
      <c r="G51" s="42" t="s">
        <v>93</v>
      </c>
      <c r="H51" s="42"/>
      <c r="I51" s="42" t="s">
        <v>92</v>
      </c>
      <c r="K51" s="16"/>
    </row>
    <row r="52" spans="2:11" x14ac:dyDescent="0.25">
      <c r="B52" s="13"/>
      <c r="C52" s="56" t="s">
        <v>22</v>
      </c>
      <c r="E52" s="60"/>
      <c r="G52" s="74"/>
      <c r="I52" s="73"/>
      <c r="K52" s="57">
        <f>SUM(E52*G52*I52)</f>
        <v>0</v>
      </c>
    </row>
    <row r="53" spans="2:11" x14ac:dyDescent="0.25">
      <c r="B53" s="13"/>
      <c r="C53" s="56" t="s">
        <v>23</v>
      </c>
      <c r="E53" s="60"/>
      <c r="G53" s="74"/>
      <c r="I53" s="73"/>
      <c r="K53" s="57">
        <f>SUM(E53*G53*I53)</f>
        <v>0</v>
      </c>
    </row>
    <row r="54" spans="2:11" x14ac:dyDescent="0.25">
      <c r="B54" s="13"/>
      <c r="C54" s="56" t="s">
        <v>24</v>
      </c>
      <c r="E54" s="60"/>
      <c r="G54" s="74"/>
      <c r="I54" s="73"/>
      <c r="K54" s="57">
        <f>SUM(E54*G54*I54)</f>
        <v>0</v>
      </c>
    </row>
    <row r="55" spans="2:11" x14ac:dyDescent="0.25">
      <c r="B55" s="13"/>
      <c r="C55" s="56"/>
      <c r="E55" s="60"/>
      <c r="G55" s="74"/>
      <c r="I55" s="73"/>
      <c r="K55" s="57">
        <f>SUM(E55*G55*I55)</f>
        <v>0</v>
      </c>
    </row>
    <row r="56" spans="2:11" x14ac:dyDescent="0.25">
      <c r="B56" s="15"/>
      <c r="C56" s="56"/>
      <c r="E56" s="60"/>
      <c r="G56" s="74"/>
      <c r="I56" s="73"/>
      <c r="K56" s="57">
        <f t="shared" ref="K56" si="3">SUM(E56*G56*I56)</f>
        <v>0</v>
      </c>
    </row>
    <row r="57" spans="2:11" x14ac:dyDescent="0.25">
      <c r="B57" s="13"/>
      <c r="C57" s="23" t="s">
        <v>221</v>
      </c>
      <c r="E57" s="42" t="s">
        <v>94</v>
      </c>
      <c r="F57" s="42"/>
      <c r="G57" s="42" t="s">
        <v>54</v>
      </c>
      <c r="H57" s="42"/>
      <c r="I57" s="42" t="s">
        <v>57</v>
      </c>
      <c r="K57" s="16"/>
    </row>
    <row r="58" spans="2:11" x14ac:dyDescent="0.25">
      <c r="B58" s="15">
        <v>5</v>
      </c>
      <c r="C58" s="55" t="s">
        <v>98</v>
      </c>
      <c r="E58" s="60"/>
      <c r="G58" s="61"/>
      <c r="H58" s="22"/>
      <c r="I58" s="60"/>
      <c r="K58" s="57">
        <f>SUM(E58*G58*I58)</f>
        <v>0</v>
      </c>
    </row>
    <row r="59" spans="2:11" x14ac:dyDescent="0.25">
      <c r="B59" s="13"/>
      <c r="C59" s="55" t="s">
        <v>105</v>
      </c>
      <c r="E59" s="60"/>
      <c r="G59" s="61"/>
      <c r="H59" s="22"/>
      <c r="I59" s="60"/>
      <c r="K59" s="57">
        <f t="shared" ref="K59:K60" si="4">SUM(E59*G59*I59)</f>
        <v>0</v>
      </c>
    </row>
    <row r="60" spans="2:11" x14ac:dyDescent="0.25">
      <c r="B60" s="13"/>
      <c r="C60" s="68" t="s">
        <v>99</v>
      </c>
      <c r="E60" s="60"/>
      <c r="G60" s="61"/>
      <c r="H60" s="22"/>
      <c r="I60" s="60"/>
      <c r="K60" s="57">
        <f t="shared" si="4"/>
        <v>0</v>
      </c>
    </row>
    <row r="61" spans="2:11" x14ac:dyDescent="0.25">
      <c r="B61" s="13"/>
      <c r="C61" s="66"/>
      <c r="D61" s="27"/>
      <c r="E61" s="27"/>
      <c r="F61" s="69" t="s">
        <v>214</v>
      </c>
      <c r="G61" s="71">
        <f>SUMPRODUCT(E58:E60,G58:G60)*$D$3</f>
        <v>0</v>
      </c>
      <c r="H61" s="27"/>
      <c r="I61" s="27"/>
      <c r="J61" s="41" t="s">
        <v>110</v>
      </c>
      <c r="K61" s="52">
        <f>SUM(K52:K60)</f>
        <v>0</v>
      </c>
    </row>
    <row r="62" spans="2:11" x14ac:dyDescent="0.25">
      <c r="B62" s="13"/>
      <c r="C62" s="31" t="s">
        <v>218</v>
      </c>
      <c r="D62" s="28"/>
      <c r="E62" s="29" t="s">
        <v>95</v>
      </c>
      <c r="F62" s="28"/>
      <c r="G62" s="33" t="s">
        <v>82</v>
      </c>
      <c r="H62" s="28"/>
      <c r="I62" s="29" t="s">
        <v>59</v>
      </c>
      <c r="J62" s="34"/>
      <c r="K62" s="48"/>
    </row>
    <row r="63" spans="2:11" x14ac:dyDescent="0.25">
      <c r="B63" s="13"/>
      <c r="C63" s="56" t="s">
        <v>21</v>
      </c>
      <c r="E63" s="72"/>
      <c r="F63" s="22"/>
      <c r="G63" s="112"/>
      <c r="H63" s="22"/>
      <c r="I63" s="60"/>
      <c r="J63" s="35"/>
      <c r="K63" s="57" t="e">
        <f>SUM(E63*G63*I63)/$D$3</f>
        <v>#DIV/0!</v>
      </c>
    </row>
    <row r="64" spans="2:11" x14ac:dyDescent="0.25">
      <c r="B64" s="13"/>
      <c r="C64" s="56"/>
      <c r="E64" s="72"/>
      <c r="F64" s="22"/>
      <c r="G64" s="112"/>
      <c r="H64" s="22"/>
      <c r="I64" s="60"/>
      <c r="J64" s="35"/>
      <c r="K64" s="57" t="e">
        <f>SUM(E64*G64*I64)/$D$3</f>
        <v>#DIV/0!</v>
      </c>
    </row>
    <row r="65" spans="2:11" x14ac:dyDescent="0.25">
      <c r="B65" s="13"/>
      <c r="C65" s="56"/>
      <c r="E65" s="72"/>
      <c r="F65" s="22"/>
      <c r="G65" s="112"/>
      <c r="H65" s="22"/>
      <c r="I65" s="60"/>
      <c r="J65" s="35"/>
      <c r="K65" s="57" t="e">
        <f>SUM(E65*G65*I65)/$D$3</f>
        <v>#DIV/0!</v>
      </c>
    </row>
    <row r="66" spans="2:11" ht="15.75" thickBot="1" x14ac:dyDescent="0.3">
      <c r="B66" s="13"/>
      <c r="C66" s="36"/>
      <c r="D66" s="37"/>
      <c r="E66" s="37"/>
      <c r="F66" s="38" t="s">
        <v>215</v>
      </c>
      <c r="G66" s="70">
        <f>SUMPRODUCT(E63:E65,G63:G65)</f>
        <v>0</v>
      </c>
      <c r="H66" s="38" t="s">
        <v>161</v>
      </c>
      <c r="I66" s="31" t="e">
        <f>SUM(E63*G63*I63,E64*G64*I64,E65*G65*I65)/G66</f>
        <v>#DIV/0!</v>
      </c>
      <c r="J66" s="39" t="s">
        <v>111</v>
      </c>
      <c r="K66" s="49" t="e">
        <f>SUM(K63:K65)</f>
        <v>#DIV/0!</v>
      </c>
    </row>
    <row r="67" spans="2:11" ht="15.75" thickBot="1" x14ac:dyDescent="0.3">
      <c r="B67" s="14"/>
      <c r="C67" s="23"/>
      <c r="I67" s="6"/>
      <c r="J67" s="106" t="s">
        <v>112</v>
      </c>
      <c r="K67" s="65" t="e">
        <f>K61+K66</f>
        <v>#DIV/0!</v>
      </c>
    </row>
    <row r="68" spans="2:11" ht="15.75" thickBot="1" x14ac:dyDescent="0.3">
      <c r="J68" s="35"/>
      <c r="K68" s="51"/>
    </row>
    <row r="69" spans="2:11" x14ac:dyDescent="0.25">
      <c r="B69" s="12"/>
      <c r="C69" s="10" t="s">
        <v>3</v>
      </c>
      <c r="D69" s="63"/>
      <c r="E69" s="62"/>
      <c r="F69" s="63"/>
      <c r="G69" s="62"/>
      <c r="H69" s="63"/>
      <c r="I69" s="62"/>
      <c r="J69" s="63"/>
      <c r="K69" s="62" t="s">
        <v>58</v>
      </c>
    </row>
    <row r="70" spans="2:11" x14ac:dyDescent="0.25">
      <c r="B70" s="13"/>
      <c r="C70" s="23" t="s">
        <v>90</v>
      </c>
      <c r="E70" s="42" t="s">
        <v>91</v>
      </c>
      <c r="F70" s="42"/>
      <c r="G70" s="42" t="s">
        <v>93</v>
      </c>
      <c r="H70" s="42"/>
      <c r="I70" s="42" t="s">
        <v>92</v>
      </c>
      <c r="K70" s="16"/>
    </row>
    <row r="71" spans="2:11" x14ac:dyDescent="0.25">
      <c r="B71" s="13"/>
      <c r="C71" s="56" t="s">
        <v>29</v>
      </c>
      <c r="E71" s="60"/>
      <c r="F71" s="46"/>
      <c r="G71" s="67"/>
      <c r="H71" s="46"/>
      <c r="I71" s="67"/>
      <c r="J71" s="45"/>
      <c r="K71" s="57">
        <f t="shared" ref="K71:K76" si="5">SUM(E71*G71*I71)</f>
        <v>0</v>
      </c>
    </row>
    <row r="72" spans="2:11" x14ac:dyDescent="0.25">
      <c r="B72" s="13"/>
      <c r="C72" s="56" t="s">
        <v>36</v>
      </c>
      <c r="E72" s="60"/>
      <c r="F72" s="46"/>
      <c r="G72" s="67"/>
      <c r="H72" s="46"/>
      <c r="I72" s="67"/>
      <c r="J72" s="45"/>
      <c r="K72" s="57">
        <f t="shared" si="5"/>
        <v>0</v>
      </c>
    </row>
    <row r="73" spans="2:11" x14ac:dyDescent="0.25">
      <c r="B73" s="13"/>
      <c r="C73" s="56" t="s">
        <v>41</v>
      </c>
      <c r="E73" s="60"/>
      <c r="F73" s="46"/>
      <c r="G73" s="67"/>
      <c r="H73" s="46"/>
      <c r="I73" s="67"/>
      <c r="J73" s="45"/>
      <c r="K73" s="57">
        <f t="shared" si="5"/>
        <v>0</v>
      </c>
    </row>
    <row r="74" spans="2:11" x14ac:dyDescent="0.25">
      <c r="B74" s="13"/>
      <c r="C74" s="56"/>
      <c r="E74" s="60"/>
      <c r="F74" s="46"/>
      <c r="G74" s="67"/>
      <c r="H74" s="46"/>
      <c r="I74" s="67"/>
      <c r="J74" s="45"/>
      <c r="K74" s="57">
        <f t="shared" si="5"/>
        <v>0</v>
      </c>
    </row>
    <row r="75" spans="2:11" x14ac:dyDescent="0.25">
      <c r="B75" s="15"/>
      <c r="C75" s="56"/>
      <c r="E75" s="60"/>
      <c r="F75" s="46"/>
      <c r="G75" s="67"/>
      <c r="H75" s="46"/>
      <c r="I75" s="67"/>
      <c r="J75" s="45"/>
      <c r="K75" s="57">
        <f t="shared" si="5"/>
        <v>0</v>
      </c>
    </row>
    <row r="76" spans="2:11" x14ac:dyDescent="0.25">
      <c r="B76" s="13"/>
      <c r="C76" s="56"/>
      <c r="E76" s="60"/>
      <c r="F76" s="46"/>
      <c r="G76" s="67"/>
      <c r="H76" s="46"/>
      <c r="I76" s="67"/>
      <c r="J76" s="45"/>
      <c r="K76" s="57">
        <f t="shared" si="5"/>
        <v>0</v>
      </c>
    </row>
    <row r="77" spans="2:11" x14ac:dyDescent="0.25">
      <c r="B77" s="15">
        <v>6</v>
      </c>
      <c r="C77" s="23" t="s">
        <v>221</v>
      </c>
      <c r="E77" s="42" t="s">
        <v>94</v>
      </c>
      <c r="F77" s="42"/>
      <c r="G77" s="42" t="s">
        <v>54</v>
      </c>
      <c r="H77" s="42"/>
      <c r="I77" s="42" t="s">
        <v>57</v>
      </c>
      <c r="K77" s="16"/>
    </row>
    <row r="78" spans="2:11" x14ac:dyDescent="0.25">
      <c r="B78" s="13"/>
      <c r="C78" s="55" t="s">
        <v>104</v>
      </c>
      <c r="E78" s="60"/>
      <c r="G78" s="61"/>
      <c r="H78" s="22"/>
      <c r="I78" s="60"/>
      <c r="K78" s="57">
        <f t="shared" ref="K78:K79" si="6">SUM(E78*G78*I78)</f>
        <v>0</v>
      </c>
    </row>
    <row r="79" spans="2:11" x14ac:dyDescent="0.25">
      <c r="B79" s="13"/>
      <c r="C79" s="55" t="s">
        <v>20</v>
      </c>
      <c r="E79" s="60"/>
      <c r="G79" s="61"/>
      <c r="H79" s="22"/>
      <c r="I79" s="60"/>
      <c r="K79" s="57">
        <f t="shared" si="6"/>
        <v>0</v>
      </c>
    </row>
    <row r="80" spans="2:11" x14ac:dyDescent="0.25">
      <c r="B80" s="13"/>
      <c r="C80" s="68"/>
      <c r="E80" s="60"/>
      <c r="G80" s="61"/>
      <c r="H80" s="22"/>
      <c r="I80" s="60"/>
      <c r="K80" s="57"/>
    </row>
    <row r="81" spans="2:11" x14ac:dyDescent="0.25">
      <c r="B81" s="13"/>
      <c r="C81" s="66"/>
      <c r="D81" s="27"/>
      <c r="E81" s="27"/>
      <c r="F81" s="69" t="s">
        <v>219</v>
      </c>
      <c r="G81" s="71">
        <f>SUMPRODUCT(E78:E79,G78:G79)*$D$3</f>
        <v>0</v>
      </c>
      <c r="H81" s="27"/>
      <c r="I81" s="27"/>
      <c r="J81" s="41" t="s">
        <v>108</v>
      </c>
      <c r="K81" s="52">
        <f>SUM(K71:K79)</f>
        <v>0</v>
      </c>
    </row>
    <row r="82" spans="2:11" x14ac:dyDescent="0.25">
      <c r="B82" s="13"/>
      <c r="C82" s="31" t="s">
        <v>157</v>
      </c>
      <c r="D82" s="28"/>
      <c r="E82" s="29" t="s">
        <v>95</v>
      </c>
      <c r="F82" s="28"/>
      <c r="G82" s="33" t="s">
        <v>224</v>
      </c>
      <c r="H82" s="28"/>
      <c r="I82" s="29" t="s">
        <v>59</v>
      </c>
      <c r="J82" s="34"/>
      <c r="K82" s="48"/>
    </row>
    <row r="83" spans="2:11" x14ac:dyDescent="0.25">
      <c r="B83" s="13"/>
      <c r="C83" s="56" t="s">
        <v>21</v>
      </c>
      <c r="E83" s="72"/>
      <c r="F83" s="22"/>
      <c r="G83" s="112"/>
      <c r="H83" s="22"/>
      <c r="I83" s="60"/>
      <c r="J83" s="35"/>
      <c r="K83" s="57" t="e">
        <f>SUM(E83*G83*I83)/$D$3</f>
        <v>#DIV/0!</v>
      </c>
    </row>
    <row r="84" spans="2:11" x14ac:dyDescent="0.25">
      <c r="B84" s="13"/>
      <c r="C84" s="56"/>
      <c r="E84" s="72"/>
      <c r="F84" s="22"/>
      <c r="G84" s="112"/>
      <c r="H84" s="22"/>
      <c r="I84" s="60"/>
      <c r="J84" s="35"/>
      <c r="K84" s="57" t="e">
        <f>SUM(E84*G84*I84)/$D$3</f>
        <v>#DIV/0!</v>
      </c>
    </row>
    <row r="85" spans="2:11" x14ac:dyDescent="0.25">
      <c r="B85" s="13"/>
      <c r="C85" s="56"/>
      <c r="E85" s="72"/>
      <c r="F85" s="22"/>
      <c r="G85" s="112"/>
      <c r="H85" s="22"/>
      <c r="I85" s="60"/>
      <c r="J85" s="35"/>
      <c r="K85" s="57" t="e">
        <f>SUM(E85*G85*I85)/$D$3</f>
        <v>#DIV/0!</v>
      </c>
    </row>
    <row r="86" spans="2:11" ht="15.75" thickBot="1" x14ac:dyDescent="0.3">
      <c r="B86" s="13"/>
      <c r="C86" s="36"/>
      <c r="D86" s="37"/>
      <c r="E86" s="37"/>
      <c r="F86" s="38" t="s">
        <v>220</v>
      </c>
      <c r="G86" s="70">
        <f>SUMPRODUCT(E83:E85,G83:G85)</f>
        <v>0</v>
      </c>
      <c r="H86" s="38" t="s">
        <v>161</v>
      </c>
      <c r="I86" s="31" t="e">
        <f>SUM(E83*G83*I83,E84*G84*I84,E85*G85*I85)/G86</f>
        <v>#DIV/0!</v>
      </c>
      <c r="J86" s="39" t="s">
        <v>109</v>
      </c>
      <c r="K86" s="49" t="e">
        <f>SUM(K83:K85)</f>
        <v>#DIV/0!</v>
      </c>
    </row>
    <row r="87" spans="2:11" ht="15.75" thickBot="1" x14ac:dyDescent="0.3">
      <c r="B87" s="14"/>
      <c r="C87" s="23"/>
      <c r="I87" s="6"/>
      <c r="J87" s="106" t="s">
        <v>119</v>
      </c>
      <c r="K87" s="65" t="e">
        <f>K81+K86</f>
        <v>#DIV/0!</v>
      </c>
    </row>
    <row r="88" spans="2:11" ht="15.75" thickBot="1" x14ac:dyDescent="0.3">
      <c r="J88" s="35"/>
      <c r="K88" s="51"/>
    </row>
    <row r="89" spans="2:11" x14ac:dyDescent="0.25">
      <c r="B89" s="12"/>
      <c r="C89" s="10" t="s">
        <v>66</v>
      </c>
      <c r="D89" s="63"/>
      <c r="E89" s="62"/>
      <c r="F89" s="63"/>
      <c r="G89" s="62"/>
      <c r="H89" s="63"/>
      <c r="I89" s="62"/>
      <c r="J89" s="63"/>
      <c r="K89" s="62" t="s">
        <v>58</v>
      </c>
    </row>
    <row r="90" spans="2:11" x14ac:dyDescent="0.25">
      <c r="B90" s="13"/>
      <c r="C90" s="23" t="s">
        <v>90</v>
      </c>
      <c r="E90" s="42" t="s">
        <v>86</v>
      </c>
      <c r="G90" s="42" t="s">
        <v>124</v>
      </c>
      <c r="I90" s="42" t="s">
        <v>67</v>
      </c>
      <c r="K90" s="16"/>
    </row>
    <row r="91" spans="2:11" x14ac:dyDescent="0.25">
      <c r="B91" s="13"/>
      <c r="C91" s="16" t="s">
        <v>120</v>
      </c>
      <c r="E91" s="60"/>
      <c r="F91" s="46"/>
      <c r="G91" s="60"/>
      <c r="H91" s="46"/>
      <c r="I91" s="60"/>
      <c r="K91" s="57" t="e">
        <f>SUM(E91*I91)/$D$3</f>
        <v>#DIV/0!</v>
      </c>
    </row>
    <row r="92" spans="2:11" x14ac:dyDescent="0.25">
      <c r="B92" s="13"/>
      <c r="K92" s="57"/>
    </row>
    <row r="93" spans="2:11" x14ac:dyDescent="0.25">
      <c r="B93" s="13"/>
      <c r="C93" s="23" t="s">
        <v>222</v>
      </c>
      <c r="E93" s="42" t="s">
        <v>86</v>
      </c>
      <c r="G93" s="42" t="s">
        <v>125</v>
      </c>
      <c r="I93" s="42" t="s">
        <v>67</v>
      </c>
      <c r="K93" s="16"/>
    </row>
    <row r="94" spans="2:11" x14ac:dyDescent="0.25">
      <c r="B94" s="13"/>
      <c r="C94" s="56" t="s">
        <v>122</v>
      </c>
      <c r="E94" s="11"/>
      <c r="F94" s="22"/>
      <c r="G94" s="11"/>
      <c r="H94" s="22"/>
      <c r="I94" s="11"/>
      <c r="K94" s="57" t="e">
        <f>SUM(E94*I94)/$D$3</f>
        <v>#DIV/0!</v>
      </c>
    </row>
    <row r="95" spans="2:11" x14ac:dyDescent="0.25">
      <c r="B95" s="15">
        <v>7</v>
      </c>
      <c r="C95" s="56" t="s">
        <v>121</v>
      </c>
      <c r="E95" s="11"/>
      <c r="F95" s="22"/>
      <c r="G95" s="11"/>
      <c r="H95" s="22"/>
      <c r="I95" s="11"/>
      <c r="K95" s="57" t="e">
        <f t="shared" ref="K95" si="7">SUM(E95*I95)/$D$3</f>
        <v>#DIV/0!</v>
      </c>
    </row>
    <row r="96" spans="2:11" x14ac:dyDescent="0.25">
      <c r="B96" s="13"/>
      <c r="C96" s="27"/>
      <c r="D96" s="27"/>
      <c r="E96" s="27"/>
      <c r="F96" s="69"/>
      <c r="G96" s="71"/>
      <c r="H96" s="27"/>
      <c r="I96" s="27"/>
      <c r="J96" s="41" t="s">
        <v>126</v>
      </c>
      <c r="K96" s="52" t="e">
        <f>SUM(K91:K95)</f>
        <v>#DIV/0!</v>
      </c>
    </row>
    <row r="97" spans="2:11" x14ac:dyDescent="0.25">
      <c r="B97" s="13"/>
      <c r="C97" s="31" t="s">
        <v>56</v>
      </c>
      <c r="D97" s="28"/>
      <c r="E97" s="29" t="s">
        <v>95</v>
      </c>
      <c r="F97" s="28"/>
      <c r="G97" s="33" t="s">
        <v>82</v>
      </c>
      <c r="H97" s="28"/>
      <c r="I97" s="29" t="s">
        <v>59</v>
      </c>
      <c r="J97" s="34"/>
      <c r="K97" s="48"/>
    </row>
    <row r="98" spans="2:11" x14ac:dyDescent="0.25">
      <c r="B98" s="13"/>
      <c r="C98" s="56" t="s">
        <v>21</v>
      </c>
      <c r="E98" s="72"/>
      <c r="F98" s="22"/>
      <c r="G98" s="112"/>
      <c r="H98" s="22"/>
      <c r="I98" s="60"/>
      <c r="J98" s="35"/>
      <c r="K98" s="57" t="e">
        <f>SUM(E98*G98*I98)/$D$3</f>
        <v>#DIV/0!</v>
      </c>
    </row>
    <row r="99" spans="2:11" x14ac:dyDescent="0.25">
      <c r="B99" s="13"/>
      <c r="C99" s="56"/>
      <c r="E99" s="72"/>
      <c r="F99" s="22"/>
      <c r="G99" s="112"/>
      <c r="H99" s="22"/>
      <c r="I99" s="60"/>
      <c r="J99" s="35"/>
      <c r="K99" s="57" t="e">
        <f>SUM(E99*G99*I99)/$D$3</f>
        <v>#DIV/0!</v>
      </c>
    </row>
    <row r="100" spans="2:11" x14ac:dyDescent="0.25">
      <c r="B100" s="13"/>
      <c r="C100" s="56"/>
      <c r="E100" s="72"/>
      <c r="F100" s="22"/>
      <c r="G100" s="112"/>
      <c r="H100" s="22"/>
      <c r="I100" s="60"/>
      <c r="J100" s="35"/>
      <c r="K100" s="57" t="e">
        <f>SUM(E100*G100*I100)/$D$3</f>
        <v>#DIV/0!</v>
      </c>
    </row>
    <row r="101" spans="2:11" ht="15.75" thickBot="1" x14ac:dyDescent="0.3">
      <c r="B101" s="13"/>
      <c r="C101" s="36"/>
      <c r="D101" s="37"/>
      <c r="E101" s="37"/>
      <c r="F101" s="38" t="s">
        <v>148</v>
      </c>
      <c r="G101" s="70">
        <f>SUMPRODUCT(E98:E100,G98:G100)</f>
        <v>0</v>
      </c>
      <c r="H101" s="38" t="s">
        <v>161</v>
      </c>
      <c r="I101" s="31" t="e">
        <f>SUM(E98*G98*I98,E99*G99*I99,E100*G100*I100)/G101</f>
        <v>#DIV/0!</v>
      </c>
      <c r="J101" s="39" t="s">
        <v>127</v>
      </c>
      <c r="K101" s="49" t="e">
        <f>SUM(K98:K100)</f>
        <v>#DIV/0!</v>
      </c>
    </row>
    <row r="102" spans="2:11" ht="15.75" thickBot="1" x14ac:dyDescent="0.3">
      <c r="B102" s="14"/>
      <c r="C102" s="23"/>
      <c r="I102" s="6"/>
      <c r="J102" s="106" t="s">
        <v>123</v>
      </c>
      <c r="K102" s="65" t="e">
        <f>K96+K101</f>
        <v>#DIV/0!</v>
      </c>
    </row>
    <row r="103" spans="2:11" ht="15.75" thickBot="1" x14ac:dyDescent="0.3">
      <c r="J103" s="35"/>
      <c r="K103" s="51"/>
    </row>
    <row r="104" spans="2:11" x14ac:dyDescent="0.25">
      <c r="B104" s="12"/>
      <c r="C104" s="10" t="s">
        <v>4</v>
      </c>
      <c r="D104" s="63"/>
      <c r="E104" s="62"/>
      <c r="F104" s="63"/>
      <c r="G104" s="62"/>
      <c r="H104" s="63"/>
      <c r="I104" s="62"/>
      <c r="J104" s="63"/>
      <c r="K104" s="62" t="s">
        <v>58</v>
      </c>
    </row>
    <row r="105" spans="2:11" x14ac:dyDescent="0.25">
      <c r="B105" s="13"/>
      <c r="C105" s="23" t="s">
        <v>216</v>
      </c>
      <c r="F105" s="42"/>
      <c r="G105" s="42" t="s">
        <v>54</v>
      </c>
      <c r="H105" s="42"/>
      <c r="I105" s="42" t="s">
        <v>57</v>
      </c>
      <c r="K105" s="16"/>
    </row>
    <row r="106" spans="2:11" x14ac:dyDescent="0.25">
      <c r="B106" s="13"/>
      <c r="C106" s="56" t="s">
        <v>70</v>
      </c>
      <c r="F106" s="23"/>
      <c r="G106" s="61"/>
      <c r="I106" s="67"/>
      <c r="J106" s="23"/>
      <c r="K106" s="57">
        <f>SUM(G106*I106)</f>
        <v>0</v>
      </c>
    </row>
    <row r="107" spans="2:11" x14ac:dyDescent="0.25">
      <c r="B107" s="13"/>
      <c r="C107" s="56" t="s">
        <v>71</v>
      </c>
      <c r="F107" s="23"/>
      <c r="G107" s="61"/>
      <c r="I107" s="67"/>
      <c r="J107" s="23"/>
      <c r="K107" s="57">
        <f t="shared" ref="K107:K109" si="8">SUM(G107*I107)</f>
        <v>0</v>
      </c>
    </row>
    <row r="108" spans="2:11" x14ac:dyDescent="0.25">
      <c r="B108" s="13"/>
      <c r="C108" s="56" t="s">
        <v>73</v>
      </c>
      <c r="F108" s="23"/>
      <c r="G108" s="61"/>
      <c r="I108" s="67"/>
      <c r="J108" s="23"/>
      <c r="K108" s="57">
        <f t="shared" si="8"/>
        <v>0</v>
      </c>
    </row>
    <row r="109" spans="2:11" x14ac:dyDescent="0.25">
      <c r="B109" s="13"/>
      <c r="C109" s="56" t="s">
        <v>74</v>
      </c>
      <c r="F109" s="23"/>
      <c r="G109" s="61"/>
      <c r="I109" s="67"/>
      <c r="J109" s="23"/>
      <c r="K109" s="57">
        <f t="shared" si="8"/>
        <v>0</v>
      </c>
    </row>
    <row r="110" spans="2:11" x14ac:dyDescent="0.25">
      <c r="B110" s="15">
        <v>8</v>
      </c>
      <c r="C110" s="80"/>
      <c r="D110" s="27"/>
      <c r="E110" s="27"/>
      <c r="F110" s="69" t="s">
        <v>147</v>
      </c>
      <c r="G110" s="71">
        <f>SUM(G106:G109)*$D$3</f>
        <v>0</v>
      </c>
      <c r="H110" s="27"/>
      <c r="I110" s="27"/>
      <c r="J110" s="41" t="s">
        <v>129</v>
      </c>
      <c r="K110" s="52">
        <f>SUM(K106:K109)</f>
        <v>0</v>
      </c>
    </row>
    <row r="111" spans="2:11" x14ac:dyDescent="0.25">
      <c r="B111" s="15"/>
      <c r="C111" s="31" t="s">
        <v>56</v>
      </c>
      <c r="D111" s="28"/>
      <c r="E111" s="29" t="s">
        <v>95</v>
      </c>
      <c r="F111" s="28"/>
      <c r="G111" s="33" t="s">
        <v>82</v>
      </c>
      <c r="H111" s="28"/>
      <c r="I111" s="29" t="s">
        <v>59</v>
      </c>
      <c r="J111" s="34"/>
      <c r="K111" s="48"/>
    </row>
    <row r="112" spans="2:11" x14ac:dyDescent="0.25">
      <c r="B112" s="13"/>
      <c r="C112" s="56" t="s">
        <v>21</v>
      </c>
      <c r="E112" s="72"/>
      <c r="F112" s="22"/>
      <c r="G112" s="112"/>
      <c r="H112" s="22"/>
      <c r="I112" s="60"/>
      <c r="J112" s="35"/>
      <c r="K112" s="57" t="e">
        <f>SUM(E112*G112*I112)/$D$3</f>
        <v>#DIV/0!</v>
      </c>
    </row>
    <row r="113" spans="2:11" x14ac:dyDescent="0.25">
      <c r="B113" s="13"/>
      <c r="C113" s="56"/>
      <c r="E113" s="72"/>
      <c r="F113" s="22"/>
      <c r="G113" s="112"/>
      <c r="H113" s="22"/>
      <c r="I113" s="60"/>
      <c r="J113" s="35"/>
      <c r="K113" s="57" t="e">
        <f>SUM(E113*G113*I113)/$D$3</f>
        <v>#DIV/0!</v>
      </c>
    </row>
    <row r="114" spans="2:11" x14ac:dyDescent="0.25">
      <c r="B114" s="13"/>
      <c r="C114" s="56"/>
      <c r="E114" s="72"/>
      <c r="F114" s="22"/>
      <c r="G114" s="112"/>
      <c r="H114" s="22"/>
      <c r="I114" s="60"/>
      <c r="J114" s="35"/>
      <c r="K114" s="57" t="e">
        <f>SUM(E114*G114*I114)/$D$3</f>
        <v>#DIV/0!</v>
      </c>
    </row>
    <row r="115" spans="2:11" ht="15.75" thickBot="1" x14ac:dyDescent="0.3">
      <c r="B115" s="13"/>
      <c r="C115" s="36"/>
      <c r="D115" s="37"/>
      <c r="E115" s="37"/>
      <c r="F115" s="38" t="s">
        <v>148</v>
      </c>
      <c r="G115" s="70">
        <f>SUMPRODUCT(E112:E114,G112:G114)</f>
        <v>0</v>
      </c>
      <c r="H115" s="38" t="s">
        <v>161</v>
      </c>
      <c r="I115" s="31" t="e">
        <f>SUM(E112*G112*I112,E113*G113*I113,E114*G114*I114)/G115</f>
        <v>#DIV/0!</v>
      </c>
      <c r="J115" s="39" t="s">
        <v>128</v>
      </c>
      <c r="K115" s="53" t="e">
        <f>SUM(K112:K114)</f>
        <v>#DIV/0!</v>
      </c>
    </row>
    <row r="116" spans="2:11" ht="15.75" thickBot="1" x14ac:dyDescent="0.3">
      <c r="B116" s="14"/>
      <c r="C116" s="23"/>
      <c r="I116" s="6"/>
      <c r="J116" s="106" t="s">
        <v>145</v>
      </c>
      <c r="K116" s="65" t="e">
        <f>K110+K115</f>
        <v>#DIV/0!</v>
      </c>
    </row>
    <row r="117" spans="2:11" ht="15.75" thickBot="1" x14ac:dyDescent="0.3">
      <c r="J117" s="35"/>
      <c r="K117" s="51"/>
    </row>
    <row r="118" spans="2:11" ht="29.25" customHeight="1" x14ac:dyDescent="0.25">
      <c r="B118" s="82" t="s">
        <v>81</v>
      </c>
      <c r="C118" s="83"/>
      <c r="D118" s="83"/>
      <c r="E118" s="83"/>
      <c r="F118" s="84"/>
      <c r="G118" s="154">
        <f>G13</f>
        <v>0</v>
      </c>
      <c r="H118" s="84"/>
      <c r="I118" s="84"/>
      <c r="J118" s="85"/>
      <c r="K118" s="86"/>
    </row>
    <row r="119" spans="2:11" ht="29.25" customHeight="1" x14ac:dyDescent="0.25">
      <c r="B119" s="87" t="s">
        <v>79</v>
      </c>
      <c r="C119" s="88"/>
      <c r="D119" s="88"/>
      <c r="E119" s="88"/>
      <c r="F119" s="89"/>
      <c r="G119" s="153">
        <f>D6</f>
        <v>0</v>
      </c>
      <c r="H119" s="89"/>
      <c r="I119" s="89"/>
      <c r="J119" s="90" t="s">
        <v>68</v>
      </c>
      <c r="K119" s="156" t="e">
        <f>G13/D3</f>
        <v>#DIV/0!</v>
      </c>
    </row>
    <row r="120" spans="2:11" ht="29.25" customHeight="1" thickBot="1" x14ac:dyDescent="0.3">
      <c r="B120" s="91" t="s">
        <v>80</v>
      </c>
      <c r="C120" s="92"/>
      <c r="D120" s="92"/>
      <c r="E120" s="92"/>
      <c r="F120" s="93"/>
      <c r="G120" s="155" t="e">
        <f>G118/G119</f>
        <v>#DIV/0!</v>
      </c>
      <c r="H120" s="93"/>
      <c r="I120" s="93"/>
      <c r="J120" s="94"/>
      <c r="K120" s="95"/>
    </row>
    <row r="121" spans="2:11" ht="15.75" thickBot="1" x14ac:dyDescent="0.3">
      <c r="J121" s="35"/>
      <c r="K121" s="51"/>
    </row>
    <row r="122" spans="2:11" x14ac:dyDescent="0.25">
      <c r="B122" s="12"/>
      <c r="C122" s="10" t="s">
        <v>72</v>
      </c>
      <c r="D122" s="63"/>
      <c r="E122" s="62"/>
      <c r="F122" s="63"/>
      <c r="G122" s="62"/>
      <c r="H122" s="63"/>
      <c r="I122" s="62"/>
      <c r="J122" s="63"/>
      <c r="K122" s="62" t="s">
        <v>58</v>
      </c>
    </row>
    <row r="123" spans="2:11" x14ac:dyDescent="0.25">
      <c r="B123" s="13"/>
      <c r="C123" s="23" t="s">
        <v>132</v>
      </c>
      <c r="E123" s="42" t="s">
        <v>130</v>
      </c>
      <c r="G123" s="42" t="s">
        <v>131</v>
      </c>
      <c r="I123" s="42" t="s">
        <v>57</v>
      </c>
      <c r="K123" s="16"/>
    </row>
    <row r="124" spans="2:11" x14ac:dyDescent="0.25">
      <c r="B124" s="13"/>
      <c r="C124" s="16" t="s">
        <v>85</v>
      </c>
      <c r="E124" s="135"/>
      <c r="F124" s="99"/>
      <c r="G124" s="158" t="e">
        <f>G118/E124</f>
        <v>#DIV/0!</v>
      </c>
      <c r="H124" s="23"/>
      <c r="I124" s="60"/>
      <c r="J124" s="23"/>
      <c r="K124" s="57" t="e">
        <f>(G124*I124)/$D$3</f>
        <v>#DIV/0!</v>
      </c>
    </row>
    <row r="125" spans="2:11" x14ac:dyDescent="0.25">
      <c r="B125" s="13"/>
      <c r="C125" s="16" t="s">
        <v>84</v>
      </c>
      <c r="E125" s="101"/>
      <c r="F125" s="99"/>
      <c r="G125" s="135"/>
      <c r="H125" s="23"/>
      <c r="I125" s="60"/>
      <c r="J125" s="23"/>
      <c r="K125" s="57" t="e">
        <f>(G125*I125)/$D$3</f>
        <v>#DIV/0!</v>
      </c>
    </row>
    <row r="126" spans="2:11" x14ac:dyDescent="0.25">
      <c r="B126" s="13"/>
      <c r="C126" s="16" t="s">
        <v>83</v>
      </c>
      <c r="E126" s="101"/>
      <c r="F126" s="99"/>
      <c r="G126" s="135"/>
      <c r="H126" s="23"/>
      <c r="I126" s="60"/>
      <c r="J126" s="23"/>
      <c r="K126" s="57" t="e">
        <f>(G126*I126)/$D$3</f>
        <v>#DIV/0!</v>
      </c>
    </row>
    <row r="127" spans="2:11" x14ac:dyDescent="0.25">
      <c r="B127" s="13"/>
      <c r="C127" s="23" t="s">
        <v>133</v>
      </c>
      <c r="E127" s="101" t="s">
        <v>134</v>
      </c>
      <c r="F127" s="99"/>
      <c r="G127" s="99"/>
      <c r="H127" s="99"/>
      <c r="I127" s="100" t="s">
        <v>136</v>
      </c>
      <c r="J127" s="99"/>
      <c r="K127" s="99"/>
    </row>
    <row r="128" spans="2:11" x14ac:dyDescent="0.25">
      <c r="B128" s="13"/>
      <c r="C128" s="56" t="s">
        <v>77</v>
      </c>
      <c r="E128" s="159" t="e">
        <f>G120</f>
        <v>#DIV/0!</v>
      </c>
      <c r="F128" s="99"/>
      <c r="G128" s="102"/>
      <c r="H128" s="23"/>
      <c r="I128" s="60"/>
      <c r="J128" s="23"/>
      <c r="K128" s="57" t="e">
        <f>(E128*I128)/$D$3</f>
        <v>#DIV/0!</v>
      </c>
    </row>
    <row r="129" spans="2:11" x14ac:dyDescent="0.25">
      <c r="B129" s="15">
        <v>9</v>
      </c>
      <c r="C129" s="27"/>
      <c r="D129" s="27"/>
      <c r="E129" s="27"/>
      <c r="F129" s="27"/>
      <c r="G129" s="27"/>
      <c r="H129" s="69"/>
      <c r="I129" s="31"/>
      <c r="J129" s="41" t="s">
        <v>140</v>
      </c>
      <c r="K129" s="52" t="e">
        <f>SUM(K124:K128)</f>
        <v>#DIV/0!</v>
      </c>
    </row>
    <row r="130" spans="2:11" x14ac:dyDescent="0.25">
      <c r="B130" s="15"/>
      <c r="C130" s="31" t="s">
        <v>56</v>
      </c>
      <c r="D130" s="28"/>
      <c r="E130" s="29" t="s">
        <v>137</v>
      </c>
      <c r="F130" s="28"/>
      <c r="G130" s="33" t="s">
        <v>82</v>
      </c>
      <c r="I130" s="29" t="s">
        <v>59</v>
      </c>
      <c r="J130" s="34"/>
      <c r="K130" s="48"/>
    </row>
    <row r="131" spans="2:11" x14ac:dyDescent="0.25">
      <c r="B131" s="15"/>
      <c r="C131" s="56" t="s">
        <v>52</v>
      </c>
      <c r="E131" s="72"/>
      <c r="F131" s="22"/>
      <c r="G131" s="61"/>
      <c r="H131" s="22"/>
      <c r="I131" s="60"/>
      <c r="J131" s="35"/>
      <c r="K131" s="57" t="e">
        <f>SUM(E131*G131*I131)/$D$3</f>
        <v>#DIV/0!</v>
      </c>
    </row>
    <row r="132" spans="2:11" x14ac:dyDescent="0.25">
      <c r="B132" s="13"/>
      <c r="C132" s="56" t="s">
        <v>52</v>
      </c>
      <c r="E132" s="72"/>
      <c r="F132" s="22"/>
      <c r="G132" s="61"/>
      <c r="H132" s="22"/>
      <c r="I132" s="60"/>
      <c r="J132" s="35"/>
      <c r="K132" s="57" t="e">
        <f>SUM(E132*G132*I132)/$D$3</f>
        <v>#DIV/0!</v>
      </c>
    </row>
    <row r="133" spans="2:11" x14ac:dyDescent="0.25">
      <c r="B133" s="13"/>
      <c r="C133" s="56"/>
      <c r="E133" s="72"/>
      <c r="F133" s="22"/>
      <c r="G133" s="61"/>
      <c r="H133" s="22"/>
      <c r="I133" s="60"/>
      <c r="J133" s="35"/>
      <c r="K133" s="57"/>
    </row>
    <row r="134" spans="2:11" ht="15.75" thickBot="1" x14ac:dyDescent="0.3">
      <c r="B134" s="13"/>
      <c r="C134" s="36"/>
      <c r="D134" s="37"/>
      <c r="E134" s="37"/>
      <c r="F134" s="38" t="s">
        <v>150</v>
      </c>
      <c r="G134" s="113">
        <f>SUMPRODUCT(E131:E133,G131:G133)</f>
        <v>0</v>
      </c>
      <c r="H134" s="38" t="s">
        <v>161</v>
      </c>
      <c r="I134" s="31" t="e">
        <f>SUM(E131*G131*I131,E132*G132*I132,E133*G133*I133)/G134</f>
        <v>#DIV/0!</v>
      </c>
      <c r="J134" s="30" t="s">
        <v>141</v>
      </c>
      <c r="K134" s="105" t="e">
        <f>SUM(K131:K133)</f>
        <v>#DIV/0!</v>
      </c>
    </row>
    <row r="135" spans="2:11" ht="15.75" thickBot="1" x14ac:dyDescent="0.3">
      <c r="B135" s="14"/>
      <c r="C135" s="23"/>
      <c r="I135" s="6"/>
      <c r="J135" s="106" t="s">
        <v>146</v>
      </c>
      <c r="K135" s="65" t="e">
        <f>K129+K134</f>
        <v>#DIV/0!</v>
      </c>
    </row>
    <row r="136" spans="2:11" ht="15.75" thickBot="1" x14ac:dyDescent="0.3">
      <c r="J136" s="35"/>
      <c r="K136" s="51"/>
    </row>
    <row r="137" spans="2:11" x14ac:dyDescent="0.25">
      <c r="B137" s="12"/>
      <c r="C137" s="10" t="s">
        <v>5</v>
      </c>
      <c r="D137" s="63"/>
      <c r="E137" s="62"/>
      <c r="F137" s="63"/>
      <c r="G137" s="62"/>
      <c r="H137" s="63"/>
      <c r="I137" s="62"/>
      <c r="J137" s="63"/>
      <c r="K137" s="62" t="s">
        <v>58</v>
      </c>
    </row>
    <row r="138" spans="2:11" x14ac:dyDescent="0.25">
      <c r="B138" s="13"/>
      <c r="C138" s="23" t="s">
        <v>132</v>
      </c>
      <c r="E138" s="42" t="s">
        <v>170</v>
      </c>
      <c r="G138" s="42" t="s">
        <v>138</v>
      </c>
      <c r="I138" s="42" t="s">
        <v>139</v>
      </c>
      <c r="K138" s="16"/>
    </row>
    <row r="139" spans="2:11" x14ac:dyDescent="0.25">
      <c r="B139" s="13"/>
      <c r="C139" s="16" t="s">
        <v>153</v>
      </c>
      <c r="E139" s="107"/>
      <c r="F139" s="114"/>
      <c r="G139" s="107"/>
      <c r="I139" s="5"/>
      <c r="K139" s="57" t="e">
        <f>(E139*G139*I139)/$D$3</f>
        <v>#DIV/0!</v>
      </c>
    </row>
    <row r="140" spans="2:11" x14ac:dyDescent="0.25">
      <c r="B140" s="13"/>
      <c r="C140" s="16" t="s">
        <v>154</v>
      </c>
      <c r="E140" s="107"/>
      <c r="F140" s="114"/>
      <c r="G140" s="107"/>
      <c r="I140" s="5"/>
      <c r="K140" s="57" t="e">
        <f>(E140*G140*I140)/$D$3</f>
        <v>#DIV/0!</v>
      </c>
    </row>
    <row r="141" spans="2:11" x14ac:dyDescent="0.25">
      <c r="B141" s="13"/>
      <c r="C141" s="27"/>
      <c r="D141" s="27"/>
      <c r="E141" s="27"/>
      <c r="F141" s="27"/>
      <c r="G141" s="27"/>
      <c r="H141" s="27"/>
      <c r="I141" s="27"/>
      <c r="J141" s="41" t="s">
        <v>151</v>
      </c>
      <c r="K141" s="52" t="e">
        <f>SUM(K139:K140)</f>
        <v>#DIV/0!</v>
      </c>
    </row>
    <row r="142" spans="2:11" x14ac:dyDescent="0.25">
      <c r="B142" s="15">
        <v>10</v>
      </c>
      <c r="C142" s="31" t="s">
        <v>56</v>
      </c>
      <c r="D142" s="28"/>
      <c r="E142" s="29" t="s">
        <v>137</v>
      </c>
      <c r="F142" s="28"/>
      <c r="G142" s="33" t="s">
        <v>82</v>
      </c>
      <c r="H142" s="28"/>
      <c r="I142" s="29" t="s">
        <v>59</v>
      </c>
      <c r="J142" s="34"/>
      <c r="K142" s="48"/>
    </row>
    <row r="143" spans="2:11" x14ac:dyDescent="0.25">
      <c r="B143" s="13"/>
      <c r="C143" s="56" t="s">
        <v>47</v>
      </c>
      <c r="E143" s="72"/>
      <c r="F143" s="22"/>
      <c r="G143" s="61"/>
      <c r="H143" s="22"/>
      <c r="I143" s="60"/>
      <c r="J143" s="35"/>
      <c r="K143" s="57" t="e">
        <f>SUM(E143*G143*I143)/$D$3</f>
        <v>#DIV/0!</v>
      </c>
    </row>
    <row r="144" spans="2:11" x14ac:dyDescent="0.25">
      <c r="B144" s="13"/>
      <c r="C144" s="56"/>
      <c r="E144" s="72"/>
      <c r="F144" s="42"/>
      <c r="G144" s="61"/>
      <c r="H144" s="42"/>
      <c r="I144" s="60"/>
      <c r="J144" s="35"/>
      <c r="K144" s="57"/>
    </row>
    <row r="145" spans="2:12" ht="15.75" thickBot="1" x14ac:dyDescent="0.3">
      <c r="B145" s="13"/>
      <c r="C145" s="36"/>
      <c r="D145" s="37"/>
      <c r="E145" s="37"/>
      <c r="F145" s="38" t="s">
        <v>150</v>
      </c>
      <c r="G145" s="70">
        <f>SUMPRODUCT(E143:E144,G143:G144)</f>
        <v>0</v>
      </c>
      <c r="H145" s="38" t="s">
        <v>161</v>
      </c>
      <c r="I145" s="31" t="e">
        <f>SUM(E143*G143*I143,E144*G144*I144)/G145</f>
        <v>#DIV/0!</v>
      </c>
      <c r="J145" s="39" t="s">
        <v>152</v>
      </c>
      <c r="K145" s="53" t="e">
        <f>SUM(K143:K144)</f>
        <v>#DIV/0!</v>
      </c>
    </row>
    <row r="146" spans="2:12" ht="15.75" thickBot="1" x14ac:dyDescent="0.3">
      <c r="B146" s="14"/>
      <c r="C146" s="23"/>
      <c r="I146" s="6"/>
      <c r="J146" s="106" t="s">
        <v>149</v>
      </c>
      <c r="K146" s="65" t="e">
        <f>K141+K145</f>
        <v>#DIV/0!</v>
      </c>
    </row>
    <row r="147" spans="2:12" ht="15.75" thickBot="1" x14ac:dyDescent="0.3">
      <c r="J147" s="35"/>
      <c r="K147" s="51"/>
    </row>
    <row r="148" spans="2:12" x14ac:dyDescent="0.25">
      <c r="B148" s="18"/>
      <c r="C148" s="10" t="s">
        <v>195</v>
      </c>
      <c r="D148" s="63"/>
      <c r="E148" s="62"/>
      <c r="F148" s="63"/>
      <c r="G148" s="62"/>
      <c r="H148" s="63"/>
      <c r="I148" s="62"/>
      <c r="J148" s="63"/>
      <c r="K148" s="62" t="s">
        <v>58</v>
      </c>
    </row>
    <row r="149" spans="2:12" x14ac:dyDescent="0.25">
      <c r="B149" s="13"/>
      <c r="C149" s="23"/>
      <c r="E149" s="42" t="s">
        <v>144</v>
      </c>
      <c r="G149" s="42"/>
      <c r="I149" s="42"/>
      <c r="K149" s="16"/>
    </row>
    <row r="150" spans="2:12" x14ac:dyDescent="0.25">
      <c r="B150" s="15"/>
      <c r="C150" s="16" t="s">
        <v>142</v>
      </c>
      <c r="E150" s="103">
        <v>0.15</v>
      </c>
      <c r="K150" s="57" t="e">
        <f>E150*$K$13</f>
        <v>#DIV/0!</v>
      </c>
    </row>
    <row r="151" spans="2:12" ht="15.75" thickBot="1" x14ac:dyDescent="0.3">
      <c r="B151" s="15">
        <v>11</v>
      </c>
      <c r="C151" s="16" t="s">
        <v>143</v>
      </c>
      <c r="E151" s="104">
        <v>5.1000000000000004E-3</v>
      </c>
      <c r="I151" s="42"/>
      <c r="K151" s="57" t="e">
        <f>E151*$K$13</f>
        <v>#DIV/0!</v>
      </c>
    </row>
    <row r="152" spans="2:12" ht="15.75" thickBot="1" x14ac:dyDescent="0.3">
      <c r="B152" s="19"/>
      <c r="C152" s="27"/>
      <c r="D152" s="27"/>
      <c r="E152" s="27"/>
      <c r="F152" s="27"/>
      <c r="G152" s="27"/>
      <c r="H152" s="28"/>
      <c r="I152" s="6"/>
      <c r="J152" s="106" t="s">
        <v>159</v>
      </c>
      <c r="K152" s="65" t="e">
        <f>SUM(K150:K151)</f>
        <v>#DIV/0!</v>
      </c>
    </row>
    <row r="153" spans="2:12" ht="19.5" thickBot="1" x14ac:dyDescent="0.35">
      <c r="H153" s="43" t="s">
        <v>48</v>
      </c>
      <c r="I153" s="44"/>
      <c r="J153" s="44"/>
      <c r="K153" s="54" t="e">
        <f>K31+K48+K67+K87+K102+K116+K135+K146+K152</f>
        <v>#DIV/0!</v>
      </c>
    </row>
    <row r="154" spans="2:12" ht="7.5" customHeight="1" thickBot="1" x14ac:dyDescent="0.35">
      <c r="H154" s="108"/>
      <c r="K154" s="109"/>
    </row>
    <row r="155" spans="2:12" ht="26.25" x14ac:dyDescent="0.4">
      <c r="B155" s="82"/>
      <c r="C155" s="83"/>
      <c r="D155" s="83"/>
      <c r="E155" s="83"/>
      <c r="F155" s="117" t="s">
        <v>49</v>
      </c>
      <c r="G155" s="96"/>
      <c r="H155" s="83"/>
      <c r="I155" s="118"/>
      <c r="J155" s="119"/>
      <c r="K155" s="120" t="e">
        <f>K13-K153</f>
        <v>#DIV/0!</v>
      </c>
    </row>
    <row r="156" spans="2:12" ht="18.75" x14ac:dyDescent="0.25">
      <c r="B156" s="87"/>
      <c r="C156" s="88"/>
      <c r="D156" s="88"/>
      <c r="E156" s="88"/>
      <c r="F156" s="121" t="s">
        <v>178</v>
      </c>
      <c r="G156" s="97"/>
      <c r="H156" s="88"/>
      <c r="I156" s="122"/>
      <c r="J156" s="123"/>
      <c r="K156" s="124" t="e">
        <f>(K31+K48+K67+K87+K102+K116+K125+K126+K146)/(I13*(1-E150-E151)-((1/E124*I124/D3)+(1/G119*I128/D3)+(G134/G118*I134/D3)))</f>
        <v>#DIV/0!</v>
      </c>
      <c r="L156" s="110"/>
    </row>
    <row r="157" spans="2:12" ht="18.75" x14ac:dyDescent="0.25">
      <c r="B157" s="87"/>
      <c r="C157" s="88"/>
      <c r="D157" s="88"/>
      <c r="E157" s="88"/>
      <c r="F157" s="121" t="s">
        <v>180</v>
      </c>
      <c r="G157" s="97"/>
      <c r="H157" s="88"/>
      <c r="I157" s="122"/>
      <c r="J157" s="123"/>
      <c r="K157" s="125" t="e">
        <f>K153/D4</f>
        <v>#DIV/0!</v>
      </c>
    </row>
    <row r="158" spans="2:12" ht="19.5" thickBot="1" x14ac:dyDescent="0.3">
      <c r="B158" s="91"/>
      <c r="C158" s="92"/>
      <c r="D158" s="92"/>
      <c r="E158" s="92"/>
      <c r="F158" s="131" t="s">
        <v>179</v>
      </c>
      <c r="G158" s="98"/>
      <c r="H158" s="92"/>
      <c r="I158" s="132"/>
      <c r="J158" s="133"/>
      <c r="K158" s="134" t="e">
        <f>($K$125+$K$126+$K$146)/($I$13*(1-$E$150-$E$151)-((1/$E$124*$I$124/$D$3)+(1/$G$119*$I$128/$D$3)+($G$134/$G$118*$I$134/$D$3)))</f>
        <v>#DIV/0!</v>
      </c>
    </row>
    <row r="159" spans="2:12" ht="15.75" x14ac:dyDescent="0.25">
      <c r="B159" s="128"/>
      <c r="C159" s="57"/>
      <c r="D159" s="57"/>
      <c r="E159" s="57"/>
      <c r="F159" s="57"/>
      <c r="G159" s="57"/>
      <c r="H159" s="129" t="s">
        <v>156</v>
      </c>
      <c r="I159" s="129"/>
      <c r="J159" s="129"/>
      <c r="K159" s="130">
        <f>E91*G91</f>
        <v>0</v>
      </c>
    </row>
    <row r="160" spans="2:12" ht="16.5" thickBot="1" x14ac:dyDescent="0.3">
      <c r="B160" s="115"/>
      <c r="C160" s="116"/>
      <c r="D160" s="116"/>
      <c r="E160" s="116"/>
      <c r="F160" s="116"/>
      <c r="G160" s="116"/>
      <c r="H160" s="126" t="s">
        <v>155</v>
      </c>
      <c r="I160" s="126"/>
      <c r="J160" s="126"/>
      <c r="K160" s="127" t="e">
        <f>K155/K159</f>
        <v>#DIV/0!</v>
      </c>
    </row>
    <row r="164" spans="2:3" x14ac:dyDescent="0.25">
      <c r="B164" s="16" t="s">
        <v>194</v>
      </c>
    </row>
    <row r="165" spans="2:3" x14ac:dyDescent="0.25">
      <c r="B165" s="16" t="str">
        <f>C17</f>
        <v xml:space="preserve">Bed Preparation </v>
      </c>
      <c r="C165" s="101" t="e">
        <f>K31</f>
        <v>#DIV/0!</v>
      </c>
    </row>
    <row r="166" spans="2:3" x14ac:dyDescent="0.25">
      <c r="B166" s="16" t="str">
        <f>C33</f>
        <v xml:space="preserve">Planting </v>
      </c>
      <c r="C166" s="101" t="e">
        <f>K48</f>
        <v>#DIV/0!</v>
      </c>
    </row>
    <row r="167" spans="2:3" x14ac:dyDescent="0.25">
      <c r="B167" s="16" t="str">
        <f>C50</f>
        <v xml:space="preserve">Nutrition </v>
      </c>
      <c r="C167" s="101" t="e">
        <f>K67</f>
        <v>#DIV/0!</v>
      </c>
    </row>
    <row r="168" spans="2:3" x14ac:dyDescent="0.25">
      <c r="B168" s="16" t="str">
        <f>C69</f>
        <v>Crop Protection</v>
      </c>
      <c r="C168" s="101" t="e">
        <f>K87</f>
        <v>#DIV/0!</v>
      </c>
    </row>
    <row r="169" spans="2:3" x14ac:dyDescent="0.25">
      <c r="B169" s="16" t="str">
        <f>C89</f>
        <v xml:space="preserve">Irrigation </v>
      </c>
      <c r="C169" s="101" t="e">
        <f>K102</f>
        <v>#DIV/0!</v>
      </c>
    </row>
    <row r="170" spans="2:3" x14ac:dyDescent="0.25">
      <c r="B170" s="16" t="str">
        <f>C104</f>
        <v>Harvesting</v>
      </c>
      <c r="C170" s="101" t="e">
        <f>K116</f>
        <v>#DIV/0!</v>
      </c>
    </row>
    <row r="171" spans="2:3" x14ac:dyDescent="0.25">
      <c r="B171" s="16" t="str">
        <f>C122</f>
        <v xml:space="preserve">Processing </v>
      </c>
      <c r="C171" s="101" t="e">
        <f>K135</f>
        <v>#DIV/0!</v>
      </c>
    </row>
    <row r="172" spans="2:3" x14ac:dyDescent="0.25">
      <c r="B172" s="16" t="str">
        <f>C137</f>
        <v>Cartage</v>
      </c>
      <c r="C172" s="101" t="e">
        <f>K146</f>
        <v>#DIV/0!</v>
      </c>
    </row>
    <row r="173" spans="2:3" x14ac:dyDescent="0.25">
      <c r="B173" s="16" t="str">
        <f>C148</f>
        <v>Commision and levies</v>
      </c>
      <c r="C173" s="101" t="e">
        <f>K152</f>
        <v>#DIV/0!</v>
      </c>
    </row>
  </sheetData>
  <dataConsolidate/>
  <mergeCells count="1">
    <mergeCell ref="B3:B4"/>
  </mergeCells>
  <dataValidations count="28">
    <dataValidation allowBlank="1" showInputMessage="1" showErrorMessage="1" prompt="Accounts for changes in costs associated with processing and commisssion/levies when yield changes." sqref="K156" xr:uid="{272E5389-BE11-4A34-B1F4-EA6D5525E92D}"/>
    <dataValidation allowBlank="1" showInputMessage="1" showErrorMessage="1" prompt="Other gross margins may not include permenant labour so take care when comparing with other resources" sqref="K155" xr:uid="{C30D6511-1E7F-4A9D-ACFD-33226D7F594B}"/>
    <dataValidation allowBlank="1" showInputMessage="1" showErrorMessage="1" prompt="Full truckloads required for field production" sqref="E139:E140" xr:uid="{9AAECF5F-6565-44EB-A162-A250B41A4472}"/>
    <dataValidation allowBlank="1" showInputMessage="1" showErrorMessage="1" prompt="Number of total field passes." sqref="E78:E80 E58:E60 E39:E41 E19:E24" xr:uid="{4742634D-33A9-4A3D-9E38-0486948AD6FC}"/>
    <dataValidation allowBlank="1" showInputMessage="1" showErrorMessage="1" prompt="$/hr OR $/km" sqref="I140" xr:uid="{3D9DBF99-FBA8-478F-8233-D066F5237351}"/>
    <dataValidation allowBlank="1" showInputMessage="1" showErrorMessage="1" prompt="Machinery: $/hr " sqref="I124:I126" xr:uid="{59129BCA-DB7E-4FDE-8FE0-856DF31610B6}"/>
    <dataValidation allowBlank="1" showInputMessage="1" showErrorMessage="1" prompt="Packaging: $/unit of package" sqref="I128" xr:uid="{EA55C5B9-F613-4FFD-BA41-3C8B9F0DB025}"/>
    <dataValidation allowBlank="1" showInputMessage="1" showErrorMessage="1" prompt="Power: kWh/day_x000a_Source figures from bills" sqref="G94:G95" xr:uid="{93965244-BC90-4A08-8F6A-B1C91CAA7E95}"/>
    <dataValidation allowBlank="1" showInputMessage="1" showErrorMessage="1" prompt="Water: ML/day" sqref="G91" xr:uid="{FCF15BFE-998E-472B-A921-9F1FDE245BE2}"/>
    <dataValidation allowBlank="1" showInputMessage="1" showErrorMessage="1" prompt="Product: $/kg or $/L_x000a__x000a_" sqref="I71:I76 I52:I56" xr:uid="{311DCB83-CE65-4554-83F8-ED1CB783DD7A}"/>
    <dataValidation allowBlank="1" showInputMessage="1" showErrorMessage="1" prompt="Product: kg/ha or L/ha" sqref="G52:G56 G71:G76" xr:uid="{5F41314D-48AC-4549-B79A-1EF319009915}"/>
    <dataValidation allowBlank="1" showInputMessage="1" showErrorMessage="1" prompt="Seed: $/kg _x000a_Seedlings: $/plant_x000a__x000a__x000a_" sqref="I35" xr:uid="{41730112-8C00-471B-B227-8E499AF016D4}"/>
    <dataValidation allowBlank="1" showInputMessage="1" showErrorMessage="1" prompt="Includes salary + oncosts" sqref="I27:I29 I44:I46 I63:I65 I83:I85 I98:I100 I112:I114 I131:I133 I143:I144" xr:uid="{77F87AF0-E94A-4AB1-8AAA-20343119B3CA}"/>
    <dataValidation allowBlank="1" showInputMessage="1" showErrorMessage="1" prompt="$/hr to operate machinery (no labour)" sqref="I19:I24 I39:I41 I58:I60 I78:I80" xr:uid="{5262FD44-467A-4F57-8A8C-F78E03382E30}"/>
    <dataValidation allowBlank="1" showInputMessage="1" showErrorMessage="1" prompt="Machinery: $/hr _x000a_Seed: $/kg _x000a_Seedlings: $/plant_x000a__x000a__x000a_" sqref="I36:I37" xr:uid="{6C92E2DD-BD75-486B-B5BE-59FCF776BCC8}"/>
    <dataValidation allowBlank="1" showInputMessage="1" showErrorMessage="1" prompt="Source figures from bills" sqref="I91 I94:I95" xr:uid="{7BA8812B-9F41-49F1-B5B7-3ECC9B5A974B}"/>
    <dataValidation allowBlank="1" showInputMessage="1" showErrorMessage="1" prompt="Hours of operation =Target yield/ Equipment processing rate" sqref="G124" xr:uid="{0FA935DC-219F-465B-A487-BBECE2C66EDB}"/>
    <dataValidation allowBlank="1" showInputMessage="1" showErrorMessage="1" prompt="Equipment processing rate: unit/hr" sqref="E124" xr:uid="{4B72EBEB-7F67-419C-9982-F8E9ADCA2B96}"/>
    <dataValidation allowBlank="1" showInputMessage="1" showErrorMessage="1" prompt="Hours of operation should be based upon movements required for estimated target yield inwards/ packaged products outwards." sqref="G125:G126" xr:uid="{C50A166B-8142-4B28-A9C3-EC208D174372}"/>
    <dataValidation allowBlank="1" showInputMessage="1" showErrorMessage="1" prompt="No of bins_x000a_cartons or bags required" sqref="E128" xr:uid="{AE4125DD-35EC-472A-A9C1-5828F07DB9E2}"/>
    <dataValidation allowBlank="1" showInputMessage="1" showErrorMessage="1" prompt="Unit/ha (kg, carton, bag)" sqref="G8" xr:uid="{9A897EE6-C2EB-4FB3-8F72-F197A7E829E2}"/>
    <dataValidation allowBlank="1" showInputMessage="1" showErrorMessage="1" prompt="Forecasted $/unit" sqref="I8" xr:uid="{A67C360B-558B-483B-8F39-6F7EF8789CD4}"/>
    <dataValidation allowBlank="1" showInputMessage="1" showErrorMessage="1" prompt="$/unit (e.g.,hour,kg,ML,bin,carton)" sqref="I15:I16" xr:uid="{50BE7632-5328-422A-8BE0-0BC439955ABC}"/>
    <dataValidation allowBlank="1" showInputMessage="1" showErrorMessage="1" promptTitle="RATE" prompt="See cells under each section for units" sqref="G15:G16" xr:uid="{CBAE542C-D88A-448D-885B-ECBAE4052F97}"/>
    <dataValidation allowBlank="1" showInputMessage="1" showErrorMessage="1" prompt="No. of operations/applications" sqref="E15:E16" xr:uid="{FD73E0B1-16BD-4224-ABD9-3F998AB0AA63}"/>
    <dataValidation allowBlank="1" showInputMessage="1" showErrorMessage="1" prompt="Number of times product will be applied to crop" sqref="E71:E76 E52:E56" xr:uid="{5CBA41C7-5560-4F9E-9DFD-FFF7869242D3}"/>
    <dataValidation allowBlank="1" showInputMessage="1" showErrorMessage="1" prompt="Hours of operation OR kilometres travelled per load" sqref="G139:G140" xr:uid="{506F1DC2-3792-4EB8-B09D-7D62E3C3E87D}"/>
    <dataValidation allowBlank="1" showInputMessage="1" showErrorMessage="1" prompt="$/hr OR $/km " sqref="I139" xr:uid="{83D229ED-989A-46AD-9731-1EA6A079500C}"/>
  </dataValidations>
  <pageMargins left="0.7" right="0.7" top="0.75" bottom="0.75" header="0.3" footer="0.3"/>
  <pageSetup scale="60" orientation="portrait" horizontalDpi="1200" verticalDpi="1200" r:id="rId1"/>
  <rowBreaks count="1" manualBreakCount="1">
    <brk id="88" max="11" man="1"/>
  </rowBreaks>
  <colBreaks count="1" manualBreakCount="1">
    <brk id="12" max="1048575" man="1"/>
  </colBreaks>
  <drawing r:id="rId2"/>
  <extLst>
    <ext xmlns:x14="http://schemas.microsoft.com/office/spreadsheetml/2009/9/main" uri="{CCE6A557-97BC-4b89-ADB6-D9C93CAAB3DF}">
      <x14:dataValidations xmlns:xm="http://schemas.microsoft.com/office/excel/2006/main" count="14">
        <x14:dataValidation type="list" allowBlank="1" showInputMessage="1" showErrorMessage="1" xr:uid="{0502E167-543E-4930-A620-AEB969F2D08A}">
          <x14:formula1>
            <xm:f>'Current Costs (Changeable)'!$C$3:$C$26</xm:f>
          </x14:formula1>
          <xm:sqref>G44:G46 G63:G65 G83:G85 G98:G100 G112:G114 G143:G144 G27:G29</xm:sqref>
        </x14:dataValidation>
        <x14:dataValidation type="list" allowBlank="1" showInputMessage="1" showErrorMessage="1" xr:uid="{FFBA7E9F-8172-48AB-9907-11F292C79F83}">
          <x14:formula1>
            <xm:f>'Current Costs (Changeable)'!$D$3:$D$26</xm:f>
          </x14:formula1>
          <xm:sqref>C19:C24 C39:C41 C58:C60 C78:C80</xm:sqref>
        </x14:dataValidation>
        <x14:dataValidation type="list" allowBlank="1" showInputMessage="1" showErrorMessage="1" prompt="Machinery: hrs/ha" xr:uid="{21571513-C2E0-4C02-B0E3-50098AA85C03}">
          <x14:formula1>
            <xm:f>'Current Costs (Changeable)'!$E$3:$E$22</xm:f>
          </x14:formula1>
          <xm:sqref>G78:G80 G39:G41 G58:G60 G19:G24 G106:G109</xm:sqref>
        </x14:dataValidation>
        <x14:dataValidation type="list" allowBlank="1" showInputMessage="1" showErrorMessage="1" xr:uid="{34B074E1-7E72-4BE0-B081-CBE28D9BB4B6}">
          <x14:formula1>
            <xm:f>'Current Costs (Changeable)'!$K$3:$K$11</xm:f>
          </x14:formula1>
          <xm:sqref>C128</xm:sqref>
        </x14:dataValidation>
        <x14:dataValidation type="list" allowBlank="1" showInputMessage="1" showErrorMessage="1" xr:uid="{FB7E6735-B229-4E52-8D67-BEE133E0C235}">
          <x14:formula1>
            <xm:f>'Current Costs (Changeable)'!$J$3:$J$22</xm:f>
          </x14:formula1>
          <xm:sqref>C106:C109</xm:sqref>
        </x14:dataValidation>
        <x14:dataValidation type="list" allowBlank="1" showInputMessage="1" showErrorMessage="1" xr:uid="{7A49CBDD-B8DA-47D4-ACD6-52325AF582F3}">
          <x14:formula1>
            <xm:f>'Current Costs (Changeable)'!$I$3:$I$22</xm:f>
          </x14:formula1>
          <xm:sqref>C71:C76</xm:sqref>
        </x14:dataValidation>
        <x14:dataValidation type="list" allowBlank="1" showInputMessage="1" showErrorMessage="1" xr:uid="{0086921B-5432-4829-B6D2-15A7F3D79A38}">
          <x14:formula1>
            <xm:f>'Current Costs (Changeable)'!$A$3:$A$5</xm:f>
          </x14:formula1>
          <xm:sqref>C27:C29 C44:C46 C63:C65 C131:C133 C98:C100 C112:C114 C143:C144</xm:sqref>
        </x14:dataValidation>
        <x14:dataValidation type="list" allowBlank="1" showInputMessage="1" showErrorMessage="1" xr:uid="{D7A50078-3B0E-4791-ACD6-1306F76A660D}">
          <x14:formula1>
            <xm:f>'Current Costs (Changeable)'!$G$3:$G$14</xm:f>
          </x14:formula1>
          <xm:sqref>C52:C56</xm:sqref>
        </x14:dataValidation>
        <x14:dataValidation type="list" allowBlank="1" showInputMessage="1" showErrorMessage="1" xr:uid="{D87D7358-CF08-4CCE-8D61-66353C839043}">
          <x14:formula1>
            <xm:f>'Current Costs (Changeable)'!$F$3:$F$12</xm:f>
          </x14:formula1>
          <xm:sqref>C35:C37</xm:sqref>
        </x14:dataValidation>
        <x14:dataValidation type="list" allowBlank="1" showInputMessage="1" showErrorMessage="1" xr:uid="{0B7A3159-243C-4DBA-93CE-11D52FC25A1B}">
          <x14:formula1>
            <xm:f>'Current Costs (Changeable)'!$B$3:$B$22</xm:f>
          </x14:formula1>
          <xm:sqref>E27:E29 E44:E46 E63:E65 E143:E144 E98:E100 E112:E114 E83:E85</xm:sqref>
        </x14:dataValidation>
        <x14:dataValidation type="list" allowBlank="1" showInputMessage="1" showErrorMessage="1" xr:uid="{064CA8B2-E1BA-422E-8AC7-C4ABB3715D15}">
          <x14:formula1>
            <xm:f>'Current Costs (Changeable)'!$H$4:$H$7</xm:f>
          </x14:formula1>
          <xm:sqref>C94:C95</xm:sqref>
        </x14:dataValidation>
        <x14:dataValidation type="list" allowBlank="1" showInputMessage="1" showErrorMessage="1" xr:uid="{756CA556-8765-4245-ACD4-B3C6CBF61A8C}">
          <x14:formula1>
            <xm:f>'Current Costs (Changeable)'!$A$3:$A$6</xm:f>
          </x14:formula1>
          <xm:sqref>C83:C85</xm:sqref>
        </x14:dataValidation>
        <x14:dataValidation type="list" allowBlank="1" showInputMessage="1" showErrorMessage="1" xr:uid="{652331DB-9740-43B8-B959-0E995CBA2A0A}">
          <x14:formula1>
            <xm:f>'Current Costs (Changeable)'!$B$3:$B$21</xm:f>
          </x14:formula1>
          <xm:sqref>E131:E133</xm:sqref>
        </x14:dataValidation>
        <x14:dataValidation type="list" allowBlank="1" showInputMessage="1" showErrorMessage="1" xr:uid="{11B6C664-C578-47FA-8398-F55E9E520207}">
          <x14:formula1>
            <xm:f>'Current Costs (Changeable)'!$E$3:$E$26</xm:f>
          </x14:formula1>
          <xm:sqref>G131:G133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E18707-3D58-4D8C-8E04-44BD4D0E5B12}">
  <sheetPr>
    <tabColor theme="6" tint="0.79998168889431442"/>
  </sheetPr>
  <dimension ref="B1:R173"/>
  <sheetViews>
    <sheetView zoomScale="115" zoomScaleNormal="115" workbookViewId="0">
      <selection activeCell="D2" sqref="D2"/>
    </sheetView>
  </sheetViews>
  <sheetFormatPr defaultColWidth="9.140625" defaultRowHeight="15" x14ac:dyDescent="0.25"/>
  <cols>
    <col min="1" max="1" width="9.140625" style="16"/>
    <col min="2" max="2" width="10.85546875" style="16" customWidth="1"/>
    <col min="3" max="3" width="30.28515625" style="16" customWidth="1"/>
    <col min="4" max="4" width="13.140625" style="16" customWidth="1"/>
    <col min="5" max="5" width="12.140625" style="16" customWidth="1"/>
    <col min="6" max="6" width="8.7109375" style="16" customWidth="1"/>
    <col min="7" max="7" width="12.28515625" style="16" customWidth="1"/>
    <col min="8" max="8" width="8.7109375" style="16" customWidth="1"/>
    <col min="9" max="9" width="9.140625" style="16" customWidth="1"/>
    <col min="10" max="10" width="26.85546875" style="16" customWidth="1"/>
    <col min="11" max="11" width="13.28515625" style="45" customWidth="1"/>
    <col min="12" max="12" width="11.28515625" style="16" bestFit="1" customWidth="1"/>
    <col min="13" max="13" width="11.28515625" style="16" customWidth="1"/>
    <col min="14" max="14" width="12.5703125" style="16" customWidth="1"/>
    <col min="15" max="15" width="13.7109375" style="16" customWidth="1"/>
    <col min="16" max="16" width="30.5703125" style="16" bestFit="1" customWidth="1"/>
    <col min="17" max="16384" width="9.140625" style="16"/>
  </cols>
  <sheetData>
    <row r="1" spans="2:18" ht="15.75" thickBot="1" x14ac:dyDescent="0.3"/>
    <row r="2" spans="2:18" ht="30.75" customHeight="1" x14ac:dyDescent="0.25">
      <c r="B2" s="12"/>
      <c r="C2" s="21" t="s">
        <v>50</v>
      </c>
      <c r="D2" s="76"/>
    </row>
    <row r="3" spans="2:18" ht="30" customHeight="1" x14ac:dyDescent="0.25">
      <c r="B3" s="187">
        <v>1</v>
      </c>
      <c r="C3" s="21" t="s">
        <v>51</v>
      </c>
      <c r="D3" s="77"/>
      <c r="N3" s="23"/>
      <c r="O3" s="23"/>
      <c r="P3" s="23"/>
      <c r="Q3" s="23"/>
      <c r="R3" s="23"/>
    </row>
    <row r="4" spans="2:18" ht="30.75" customHeight="1" x14ac:dyDescent="0.25">
      <c r="B4" s="187"/>
      <c r="C4" s="21" t="s">
        <v>160</v>
      </c>
      <c r="D4" s="152">
        <f>D5*D3</f>
        <v>0</v>
      </c>
      <c r="N4" s="23"/>
      <c r="O4" s="23"/>
      <c r="P4" s="23"/>
      <c r="Q4" s="23"/>
      <c r="R4" s="23"/>
    </row>
    <row r="5" spans="2:18" ht="30.75" customHeight="1" x14ac:dyDescent="0.25">
      <c r="B5" s="81"/>
      <c r="C5" s="24" t="s">
        <v>68</v>
      </c>
      <c r="D5" s="78"/>
      <c r="G5" s="24"/>
      <c r="N5" s="23"/>
      <c r="O5" s="23"/>
      <c r="P5" s="23"/>
      <c r="Q5" s="23"/>
      <c r="R5" s="23"/>
    </row>
    <row r="6" spans="2:18" ht="32.25" customHeight="1" thickBot="1" x14ac:dyDescent="0.3">
      <c r="B6" s="14"/>
      <c r="C6" s="21" t="s">
        <v>55</v>
      </c>
      <c r="D6" s="79"/>
      <c r="R6" s="23"/>
    </row>
    <row r="7" spans="2:18" ht="15.75" thickBot="1" x14ac:dyDescent="0.3"/>
    <row r="8" spans="2:18" ht="15.75" x14ac:dyDescent="0.25">
      <c r="B8" s="12"/>
      <c r="C8" s="3" t="s">
        <v>87</v>
      </c>
      <c r="D8" s="3"/>
      <c r="E8" s="173" t="s">
        <v>203</v>
      </c>
      <c r="F8" s="3"/>
      <c r="G8" s="173" t="s">
        <v>171</v>
      </c>
      <c r="H8" s="3"/>
      <c r="I8" s="173" t="s">
        <v>2</v>
      </c>
      <c r="J8" s="3"/>
      <c r="K8" s="173" t="s">
        <v>89</v>
      </c>
      <c r="R8" s="23"/>
    </row>
    <row r="9" spans="2:18" x14ac:dyDescent="0.25">
      <c r="B9" s="13"/>
      <c r="C9" s="16" t="s">
        <v>206</v>
      </c>
      <c r="E9" s="160"/>
      <c r="G9" s="151">
        <f>E9*D4</f>
        <v>0</v>
      </c>
      <c r="I9" s="157"/>
      <c r="K9" s="59" t="e">
        <f>(G9*I9)/$D$3</f>
        <v>#DIV/0!</v>
      </c>
    </row>
    <row r="10" spans="2:18" x14ac:dyDescent="0.25">
      <c r="B10" s="15">
        <v>2</v>
      </c>
      <c r="C10" s="16" t="s">
        <v>207</v>
      </c>
      <c r="E10" s="160"/>
      <c r="G10" s="151">
        <f>E10*D4</f>
        <v>0</v>
      </c>
      <c r="I10" s="157"/>
      <c r="K10" s="59" t="e">
        <f>(G10*I10)/$D$3</f>
        <v>#DIV/0!</v>
      </c>
    </row>
    <row r="11" spans="2:18" x14ac:dyDescent="0.25">
      <c r="B11" s="13"/>
      <c r="C11" s="16" t="s">
        <v>208</v>
      </c>
      <c r="E11" s="160"/>
      <c r="G11" s="151">
        <f>E11*D4</f>
        <v>0</v>
      </c>
      <c r="I11" s="157"/>
      <c r="K11" s="59" t="e">
        <f>(G11*I11)/$D$3</f>
        <v>#DIV/0!</v>
      </c>
    </row>
    <row r="12" spans="2:18" x14ac:dyDescent="0.25">
      <c r="B12" s="13"/>
      <c r="C12" s="16" t="s">
        <v>201</v>
      </c>
      <c r="E12" s="160"/>
      <c r="G12" s="151">
        <f>E12*D4</f>
        <v>0</v>
      </c>
      <c r="I12" s="5"/>
      <c r="K12" s="59" t="e">
        <f>(G12*I12)/$D$3</f>
        <v>#DIV/0!</v>
      </c>
    </row>
    <row r="13" spans="2:18" ht="16.5" thickBot="1" x14ac:dyDescent="0.3">
      <c r="B13" s="14"/>
      <c r="C13" s="1"/>
      <c r="D13" s="2"/>
      <c r="E13" s="150">
        <f>SUM(E9:E12)</f>
        <v>0</v>
      </c>
      <c r="F13" s="9"/>
      <c r="G13" s="64">
        <f>SUM(G9:G12)</f>
        <v>0</v>
      </c>
      <c r="H13" s="171" t="s">
        <v>158</v>
      </c>
      <c r="I13" s="111" t="e">
        <f>SUMPRODUCT(G9:G12,I9:I12)/SUM(G9:G12)</f>
        <v>#DIV/0!</v>
      </c>
      <c r="J13" s="9" t="s">
        <v>64</v>
      </c>
      <c r="K13" s="58" t="e">
        <f>SUM(K9:K12)</f>
        <v>#DIV/0!</v>
      </c>
    </row>
    <row r="15" spans="2:18" ht="15.75" x14ac:dyDescent="0.25">
      <c r="C15" s="3" t="s">
        <v>88</v>
      </c>
      <c r="D15" s="172"/>
      <c r="E15" s="173" t="s">
        <v>0</v>
      </c>
      <c r="F15" s="3"/>
      <c r="G15" s="173" t="s">
        <v>6</v>
      </c>
      <c r="H15" s="3"/>
      <c r="I15" s="173" t="s">
        <v>7</v>
      </c>
      <c r="J15" s="3"/>
      <c r="K15" s="173" t="s">
        <v>1</v>
      </c>
    </row>
    <row r="16" spans="2:18" ht="7.5" customHeight="1" thickBot="1" x14ac:dyDescent="0.3">
      <c r="C16" s="25"/>
      <c r="E16" s="17"/>
      <c r="F16" s="23"/>
      <c r="G16" s="17"/>
      <c r="H16" s="23"/>
      <c r="I16" s="17"/>
      <c r="J16" s="23"/>
      <c r="K16" s="26"/>
    </row>
    <row r="17" spans="2:11" x14ac:dyDescent="0.25">
      <c r="B17" s="12"/>
      <c r="C17" s="10" t="s">
        <v>65</v>
      </c>
      <c r="D17" s="7"/>
      <c r="E17" s="8"/>
      <c r="F17" s="7"/>
      <c r="G17" s="62"/>
      <c r="H17" s="63"/>
      <c r="I17" s="62"/>
      <c r="J17" s="63"/>
      <c r="K17" s="62" t="s">
        <v>58</v>
      </c>
    </row>
    <row r="18" spans="2:11" x14ac:dyDescent="0.25">
      <c r="B18" s="13"/>
      <c r="C18" s="23" t="s">
        <v>216</v>
      </c>
      <c r="E18" s="42" t="s">
        <v>94</v>
      </c>
      <c r="F18" s="42"/>
      <c r="G18" s="42" t="s">
        <v>54</v>
      </c>
      <c r="H18" s="42"/>
      <c r="I18" s="42" t="s">
        <v>57</v>
      </c>
      <c r="K18" s="16"/>
    </row>
    <row r="19" spans="2:11" x14ac:dyDescent="0.25">
      <c r="B19" s="13"/>
      <c r="C19" s="55" t="s">
        <v>17</v>
      </c>
      <c r="E19" s="60"/>
      <c r="F19" s="46"/>
      <c r="G19" s="61"/>
      <c r="H19" s="46"/>
      <c r="I19" s="60"/>
      <c r="K19" s="57">
        <f>SUM(E19*G19*I19)</f>
        <v>0</v>
      </c>
    </row>
    <row r="20" spans="2:11" x14ac:dyDescent="0.25">
      <c r="B20" s="13"/>
      <c r="C20" s="55" t="s">
        <v>19</v>
      </c>
      <c r="E20" s="60"/>
      <c r="F20" s="46"/>
      <c r="G20" s="61"/>
      <c r="H20" s="46"/>
      <c r="I20" s="60"/>
      <c r="K20" s="57">
        <f>SUM(E20*G20*I20)</f>
        <v>0</v>
      </c>
    </row>
    <row r="21" spans="2:11" x14ac:dyDescent="0.25">
      <c r="B21" s="13"/>
      <c r="C21" s="55"/>
      <c r="E21" s="60"/>
      <c r="F21" s="46"/>
      <c r="G21" s="61"/>
      <c r="H21" s="46"/>
      <c r="I21" s="60"/>
      <c r="K21" s="57">
        <f t="shared" ref="K21:K24" si="0">SUM(E21*G21*I21)</f>
        <v>0</v>
      </c>
    </row>
    <row r="22" spans="2:11" x14ac:dyDescent="0.25">
      <c r="B22" s="13"/>
      <c r="C22" s="55"/>
      <c r="E22" s="60"/>
      <c r="F22" s="46"/>
      <c r="G22" s="61"/>
      <c r="H22" s="46"/>
      <c r="I22" s="60"/>
      <c r="K22" s="57">
        <f t="shared" si="0"/>
        <v>0</v>
      </c>
    </row>
    <row r="23" spans="2:11" x14ac:dyDescent="0.25">
      <c r="B23" s="13"/>
      <c r="C23" s="55"/>
      <c r="E23" s="60"/>
      <c r="F23" s="46"/>
      <c r="G23" s="61"/>
      <c r="H23" s="46"/>
      <c r="I23" s="60"/>
      <c r="K23" s="57">
        <f t="shared" si="0"/>
        <v>0</v>
      </c>
    </row>
    <row r="24" spans="2:11" x14ac:dyDescent="0.25">
      <c r="B24" s="15">
        <v>3</v>
      </c>
      <c r="C24" s="55"/>
      <c r="E24" s="60"/>
      <c r="F24" s="46"/>
      <c r="G24" s="61"/>
      <c r="H24" s="46"/>
      <c r="I24" s="60"/>
      <c r="K24" s="57">
        <f t="shared" si="0"/>
        <v>0</v>
      </c>
    </row>
    <row r="25" spans="2:11" x14ac:dyDescent="0.25">
      <c r="B25" s="13"/>
      <c r="C25" s="28"/>
      <c r="D25" s="28"/>
      <c r="E25" s="28"/>
      <c r="F25" s="69" t="s">
        <v>214</v>
      </c>
      <c r="G25" s="71">
        <f>SUMPRODUCT(E19:E24,G19:G24)*$D$3</f>
        <v>0</v>
      </c>
      <c r="H25" s="28"/>
      <c r="I25" s="29"/>
      <c r="J25" s="30" t="s">
        <v>116</v>
      </c>
      <c r="K25" s="47">
        <f>SUM(K19:K24)</f>
        <v>0</v>
      </c>
    </row>
    <row r="26" spans="2:11" x14ac:dyDescent="0.25">
      <c r="B26" s="13"/>
      <c r="C26" s="31" t="s">
        <v>218</v>
      </c>
      <c r="D26" s="32"/>
      <c r="E26" s="29" t="s">
        <v>95</v>
      </c>
      <c r="F26" s="28"/>
      <c r="G26" s="33" t="s">
        <v>82</v>
      </c>
      <c r="H26" s="28"/>
      <c r="I26" s="29" t="s">
        <v>59</v>
      </c>
      <c r="J26" s="34"/>
      <c r="K26" s="48"/>
    </row>
    <row r="27" spans="2:11" x14ac:dyDescent="0.25">
      <c r="B27" s="13"/>
      <c r="C27" s="56" t="s">
        <v>21</v>
      </c>
      <c r="E27" s="72"/>
      <c r="F27" s="22"/>
      <c r="G27" s="112"/>
      <c r="H27" s="22"/>
      <c r="I27" s="60"/>
      <c r="J27" s="35"/>
      <c r="K27" s="57" t="e">
        <f>SUM(E27*G27*I27)/$D$3</f>
        <v>#DIV/0!</v>
      </c>
    </row>
    <row r="28" spans="2:11" x14ac:dyDescent="0.25">
      <c r="B28" s="13"/>
      <c r="C28" s="56"/>
      <c r="E28" s="72"/>
      <c r="F28" s="22"/>
      <c r="G28" s="112"/>
      <c r="H28" s="22"/>
      <c r="I28" s="60"/>
      <c r="J28" s="35"/>
      <c r="K28" s="57" t="e">
        <f>SUM(E28*G28*I28)/$D$3</f>
        <v>#DIV/0!</v>
      </c>
    </row>
    <row r="29" spans="2:11" x14ac:dyDescent="0.25">
      <c r="B29" s="13"/>
      <c r="C29" s="56"/>
      <c r="E29" s="72"/>
      <c r="F29" s="22"/>
      <c r="G29" s="112"/>
      <c r="H29" s="22"/>
      <c r="I29" s="60"/>
      <c r="J29" s="35"/>
      <c r="K29" s="57" t="e">
        <f>SUM(E29*G29*I29)/$D$3</f>
        <v>#DIV/0!</v>
      </c>
    </row>
    <row r="30" spans="2:11" ht="15.75" thickBot="1" x14ac:dyDescent="0.3">
      <c r="B30" s="13"/>
      <c r="C30" s="36"/>
      <c r="D30" s="37"/>
      <c r="E30" s="37"/>
      <c r="F30" s="38" t="s">
        <v>215</v>
      </c>
      <c r="G30" s="70">
        <f>SUM(G27:G29)</f>
        <v>0</v>
      </c>
      <c r="H30" s="38" t="s">
        <v>161</v>
      </c>
      <c r="I30" s="31" t="e">
        <f>SUM(E27*G27*I27,E28*G28*I28,E29*G29*I29)/G30</f>
        <v>#DIV/0!</v>
      </c>
      <c r="J30" s="39" t="s">
        <v>115</v>
      </c>
      <c r="K30" s="49" t="e">
        <f>SUM(K27:K29)</f>
        <v>#DIV/0!</v>
      </c>
    </row>
    <row r="31" spans="2:11" ht="15.75" thickBot="1" x14ac:dyDescent="0.3">
      <c r="B31" s="14"/>
      <c r="C31" s="23"/>
      <c r="I31" s="6"/>
      <c r="J31" s="106" t="s">
        <v>117</v>
      </c>
      <c r="K31" s="65" t="e">
        <f>K30+K25</f>
        <v>#DIV/0!</v>
      </c>
    </row>
    <row r="32" spans="2:11" ht="15.75" thickBot="1" x14ac:dyDescent="0.3">
      <c r="C32" s="23"/>
      <c r="J32" s="40"/>
      <c r="K32" s="40"/>
    </row>
    <row r="33" spans="2:11" x14ac:dyDescent="0.25">
      <c r="B33" s="12"/>
      <c r="C33" s="10" t="s">
        <v>53</v>
      </c>
      <c r="D33" s="7"/>
      <c r="E33" s="8"/>
      <c r="F33" s="7"/>
      <c r="G33" s="62"/>
      <c r="H33" s="63"/>
      <c r="I33" s="62"/>
      <c r="J33" s="63"/>
      <c r="K33" s="62" t="s">
        <v>58</v>
      </c>
    </row>
    <row r="34" spans="2:11" x14ac:dyDescent="0.25">
      <c r="B34" s="13"/>
      <c r="C34" s="23" t="s">
        <v>217</v>
      </c>
      <c r="E34" s="42"/>
      <c r="F34" s="42"/>
      <c r="G34" s="42" t="s">
        <v>102</v>
      </c>
      <c r="H34" s="42"/>
      <c r="I34" s="42" t="s">
        <v>209</v>
      </c>
      <c r="K34" s="16"/>
    </row>
    <row r="35" spans="2:11" x14ac:dyDescent="0.25">
      <c r="B35" s="13"/>
      <c r="C35" s="56" t="s">
        <v>60</v>
      </c>
      <c r="G35" s="74"/>
      <c r="H35" s="22"/>
      <c r="I35" s="73"/>
      <c r="K35" s="57">
        <f>SUM(G35*I35)</f>
        <v>0</v>
      </c>
    </row>
    <row r="36" spans="2:11" x14ac:dyDescent="0.25">
      <c r="B36" s="13"/>
      <c r="C36" s="56"/>
      <c r="G36" s="74"/>
      <c r="H36" s="22"/>
      <c r="I36" s="73"/>
      <c r="K36" s="57">
        <f t="shared" ref="K36:K37" si="1">SUM(G36*I36)</f>
        <v>0</v>
      </c>
    </row>
    <row r="37" spans="2:11" x14ac:dyDescent="0.25">
      <c r="B37" s="13"/>
      <c r="C37" s="56"/>
      <c r="G37" s="74"/>
      <c r="H37" s="22"/>
      <c r="I37" s="73"/>
      <c r="K37" s="57">
        <f t="shared" si="1"/>
        <v>0</v>
      </c>
    </row>
    <row r="38" spans="2:11" x14ac:dyDescent="0.25">
      <c r="B38" s="13"/>
      <c r="C38" s="23" t="s">
        <v>221</v>
      </c>
      <c r="E38" s="42" t="s">
        <v>94</v>
      </c>
      <c r="G38" s="16" t="s">
        <v>54</v>
      </c>
      <c r="I38" s="16" t="s">
        <v>57</v>
      </c>
      <c r="K38" s="16"/>
    </row>
    <row r="39" spans="2:11" x14ac:dyDescent="0.25">
      <c r="B39" s="13"/>
      <c r="C39" s="55" t="s">
        <v>100</v>
      </c>
      <c r="E39" s="60"/>
      <c r="G39" s="61"/>
      <c r="H39" s="22"/>
      <c r="I39" s="60"/>
      <c r="K39" s="57">
        <f t="shared" ref="K39:K41" si="2">SUM(E39*G39*I39)</f>
        <v>0</v>
      </c>
    </row>
    <row r="40" spans="2:11" x14ac:dyDescent="0.25">
      <c r="B40" s="13"/>
      <c r="C40" s="55"/>
      <c r="E40" s="60"/>
      <c r="G40" s="61"/>
      <c r="H40" s="22"/>
      <c r="I40" s="60"/>
      <c r="K40" s="57"/>
    </row>
    <row r="41" spans="2:11" x14ac:dyDescent="0.25">
      <c r="B41" s="13"/>
      <c r="C41" s="68" t="s">
        <v>101</v>
      </c>
      <c r="E41" s="60"/>
      <c r="G41" s="61"/>
      <c r="H41" s="22"/>
      <c r="I41" s="60"/>
      <c r="K41" s="57">
        <f t="shared" si="2"/>
        <v>0</v>
      </c>
    </row>
    <row r="42" spans="2:11" x14ac:dyDescent="0.25">
      <c r="B42" s="15">
        <v>4</v>
      </c>
      <c r="C42" s="66"/>
      <c r="D42" s="27"/>
      <c r="E42" s="27"/>
      <c r="F42" s="69" t="s">
        <v>214</v>
      </c>
      <c r="G42" s="71">
        <f>SUMPRODUCT(E39:E41,G39:G41)*$D$3</f>
        <v>0</v>
      </c>
      <c r="H42" s="27"/>
      <c r="I42" s="27"/>
      <c r="J42" s="41" t="s">
        <v>114</v>
      </c>
      <c r="K42" s="50">
        <f>SUM(K35:K41)</f>
        <v>0</v>
      </c>
    </row>
    <row r="43" spans="2:11" x14ac:dyDescent="0.25">
      <c r="B43" s="13"/>
      <c r="C43" s="31" t="s">
        <v>56</v>
      </c>
      <c r="D43" s="28"/>
      <c r="E43" s="29" t="s">
        <v>95</v>
      </c>
      <c r="F43" s="29"/>
      <c r="G43" s="33" t="s">
        <v>82</v>
      </c>
      <c r="H43" s="29"/>
      <c r="I43" s="29" t="s">
        <v>59</v>
      </c>
      <c r="J43" s="34"/>
      <c r="K43" s="48"/>
    </row>
    <row r="44" spans="2:11" x14ac:dyDescent="0.25">
      <c r="B44" s="13"/>
      <c r="C44" s="56" t="s">
        <v>21</v>
      </c>
      <c r="E44" s="72"/>
      <c r="F44" s="46"/>
      <c r="G44" s="112"/>
      <c r="H44" s="46"/>
      <c r="I44" s="60"/>
      <c r="J44" s="35"/>
      <c r="K44" s="57" t="e">
        <f>SUM(E44*G44*I44)/$D$3</f>
        <v>#DIV/0!</v>
      </c>
    </row>
    <row r="45" spans="2:11" x14ac:dyDescent="0.25">
      <c r="B45" s="13"/>
      <c r="C45" s="56"/>
      <c r="E45" s="72"/>
      <c r="F45" s="46"/>
      <c r="G45" s="112"/>
      <c r="H45" s="46"/>
      <c r="I45" s="60"/>
      <c r="J45" s="35"/>
      <c r="K45" s="57" t="e">
        <f>SUM(E45*G45*I45)/$D$3</f>
        <v>#DIV/0!</v>
      </c>
    </row>
    <row r="46" spans="2:11" x14ac:dyDescent="0.25">
      <c r="B46" s="13"/>
      <c r="C46" s="56"/>
      <c r="E46" s="72"/>
      <c r="F46" s="46"/>
      <c r="G46" s="112"/>
      <c r="H46" s="46"/>
      <c r="I46" s="60"/>
      <c r="J46" s="35"/>
      <c r="K46" s="57" t="e">
        <f>SUM(E46*G46*I46)/$D$3</f>
        <v>#DIV/0!</v>
      </c>
    </row>
    <row r="47" spans="2:11" ht="15.75" thickBot="1" x14ac:dyDescent="0.3">
      <c r="B47" s="13"/>
      <c r="C47" s="36"/>
      <c r="D47" s="37"/>
      <c r="E47" s="37"/>
      <c r="F47" s="38" t="s">
        <v>215</v>
      </c>
      <c r="G47" s="70">
        <f>SUMPRODUCT(E44:E46,G44:G46)</f>
        <v>0</v>
      </c>
      <c r="H47" s="38" t="s">
        <v>161</v>
      </c>
      <c r="I47" s="31" t="e">
        <f>SUM(E44*G44*I44,E45*G45*I45,E46*G46*I46)/G47</f>
        <v>#DIV/0!</v>
      </c>
      <c r="J47" s="39" t="s">
        <v>113</v>
      </c>
      <c r="K47" s="49" t="e">
        <f>SUM(K44:K46)</f>
        <v>#DIV/0!</v>
      </c>
    </row>
    <row r="48" spans="2:11" ht="15.75" thickBot="1" x14ac:dyDescent="0.3">
      <c r="B48" s="14"/>
      <c r="C48" s="23"/>
      <c r="I48" s="6"/>
      <c r="J48" s="106" t="s">
        <v>118</v>
      </c>
      <c r="K48" s="65" t="e">
        <f>K42+K47</f>
        <v>#DIV/0!</v>
      </c>
    </row>
    <row r="49" spans="2:11" ht="15.75" thickBot="1" x14ac:dyDescent="0.3">
      <c r="J49" s="35"/>
      <c r="K49" s="51"/>
    </row>
    <row r="50" spans="2:11" x14ac:dyDescent="0.25">
      <c r="B50" s="12"/>
      <c r="C50" s="10" t="s">
        <v>63</v>
      </c>
      <c r="D50" s="63"/>
      <c r="E50" s="63"/>
      <c r="F50" s="63"/>
      <c r="G50" s="62"/>
      <c r="H50" s="63"/>
      <c r="I50" s="62"/>
      <c r="J50" s="63"/>
      <c r="K50" s="62" t="s">
        <v>58</v>
      </c>
    </row>
    <row r="51" spans="2:11" x14ac:dyDescent="0.25">
      <c r="B51" s="13"/>
      <c r="C51" s="23" t="s">
        <v>217</v>
      </c>
      <c r="E51" s="42" t="s">
        <v>91</v>
      </c>
      <c r="F51" s="42"/>
      <c r="G51" s="42" t="s">
        <v>93</v>
      </c>
      <c r="H51" s="42"/>
      <c r="I51" s="42" t="s">
        <v>92</v>
      </c>
      <c r="K51" s="16"/>
    </row>
    <row r="52" spans="2:11" x14ac:dyDescent="0.25">
      <c r="B52" s="13"/>
      <c r="C52" s="56" t="s">
        <v>22</v>
      </c>
      <c r="E52" s="60"/>
      <c r="G52" s="74"/>
      <c r="I52" s="73"/>
      <c r="K52" s="57">
        <f>SUM(E52*G52*I52)</f>
        <v>0</v>
      </c>
    </row>
    <row r="53" spans="2:11" x14ac:dyDescent="0.25">
      <c r="B53" s="13"/>
      <c r="C53" s="56" t="s">
        <v>23</v>
      </c>
      <c r="E53" s="60"/>
      <c r="G53" s="74"/>
      <c r="I53" s="73"/>
      <c r="K53" s="57">
        <f>SUM(E53*G53*I53)</f>
        <v>0</v>
      </c>
    </row>
    <row r="54" spans="2:11" x14ac:dyDescent="0.25">
      <c r="B54" s="13"/>
      <c r="C54" s="56" t="s">
        <v>24</v>
      </c>
      <c r="E54" s="60"/>
      <c r="G54" s="74"/>
      <c r="I54" s="73"/>
      <c r="K54" s="57">
        <f>SUM(E54*G54*I54)</f>
        <v>0</v>
      </c>
    </row>
    <row r="55" spans="2:11" x14ac:dyDescent="0.25">
      <c r="B55" s="13"/>
      <c r="C55" s="56"/>
      <c r="E55" s="60"/>
      <c r="G55" s="74"/>
      <c r="I55" s="73"/>
      <c r="K55" s="57">
        <f>SUM(E55*G55*I55)</f>
        <v>0</v>
      </c>
    </row>
    <row r="56" spans="2:11" x14ac:dyDescent="0.25">
      <c r="B56" s="15"/>
      <c r="C56" s="56"/>
      <c r="E56" s="60"/>
      <c r="G56" s="74"/>
      <c r="I56" s="73"/>
      <c r="K56" s="57">
        <f t="shared" ref="K56" si="3">SUM(E56*G56*I56)</f>
        <v>0</v>
      </c>
    </row>
    <row r="57" spans="2:11" x14ac:dyDescent="0.25">
      <c r="B57" s="13"/>
      <c r="C57" s="23" t="s">
        <v>221</v>
      </c>
      <c r="E57" s="42" t="s">
        <v>94</v>
      </c>
      <c r="F57" s="42"/>
      <c r="G57" s="42" t="s">
        <v>54</v>
      </c>
      <c r="H57" s="42"/>
      <c r="I57" s="42" t="s">
        <v>57</v>
      </c>
      <c r="K57" s="16"/>
    </row>
    <row r="58" spans="2:11" x14ac:dyDescent="0.25">
      <c r="B58" s="15">
        <v>5</v>
      </c>
      <c r="C58" s="55" t="s">
        <v>98</v>
      </c>
      <c r="E58" s="60"/>
      <c r="G58" s="61"/>
      <c r="H58" s="22"/>
      <c r="I58" s="60"/>
      <c r="K58" s="57">
        <f>SUM(E58*G58*I58)</f>
        <v>0</v>
      </c>
    </row>
    <row r="59" spans="2:11" x14ac:dyDescent="0.25">
      <c r="B59" s="13"/>
      <c r="C59" s="55" t="s">
        <v>105</v>
      </c>
      <c r="E59" s="60"/>
      <c r="G59" s="61"/>
      <c r="H59" s="22"/>
      <c r="I59" s="60"/>
      <c r="K59" s="57">
        <f t="shared" ref="K59:K60" si="4">SUM(E59*G59*I59)</f>
        <v>0</v>
      </c>
    </row>
    <row r="60" spans="2:11" x14ac:dyDescent="0.25">
      <c r="B60" s="13"/>
      <c r="C60" s="68" t="s">
        <v>99</v>
      </c>
      <c r="E60" s="60"/>
      <c r="G60" s="61"/>
      <c r="H60" s="22"/>
      <c r="I60" s="60"/>
      <c r="K60" s="57">
        <f t="shared" si="4"/>
        <v>0</v>
      </c>
    </row>
    <row r="61" spans="2:11" x14ac:dyDescent="0.25">
      <c r="B61" s="13"/>
      <c r="C61" s="66"/>
      <c r="D61" s="27"/>
      <c r="E61" s="27"/>
      <c r="F61" s="69" t="s">
        <v>214</v>
      </c>
      <c r="G61" s="71">
        <f>SUMPRODUCT(E58:E60,G58:G60)*$D$3</f>
        <v>0</v>
      </c>
      <c r="H61" s="27"/>
      <c r="I61" s="27"/>
      <c r="J61" s="41" t="s">
        <v>110</v>
      </c>
      <c r="K61" s="52">
        <f>SUM(K52:K60)</f>
        <v>0</v>
      </c>
    </row>
    <row r="62" spans="2:11" x14ac:dyDescent="0.25">
      <c r="B62" s="13"/>
      <c r="C62" s="31" t="s">
        <v>218</v>
      </c>
      <c r="D62" s="28"/>
      <c r="E62" s="29" t="s">
        <v>95</v>
      </c>
      <c r="F62" s="28"/>
      <c r="G62" s="33" t="s">
        <v>82</v>
      </c>
      <c r="H62" s="28"/>
      <c r="I62" s="29" t="s">
        <v>59</v>
      </c>
      <c r="J62" s="34"/>
      <c r="K62" s="48"/>
    </row>
    <row r="63" spans="2:11" x14ac:dyDescent="0.25">
      <c r="B63" s="13"/>
      <c r="C63" s="56" t="s">
        <v>21</v>
      </c>
      <c r="E63" s="72"/>
      <c r="F63" s="22"/>
      <c r="G63" s="112"/>
      <c r="H63" s="22"/>
      <c r="I63" s="60"/>
      <c r="J63" s="35"/>
      <c r="K63" s="57" t="e">
        <f>SUM(E63*G63*I63)/$D$3</f>
        <v>#DIV/0!</v>
      </c>
    </row>
    <row r="64" spans="2:11" x14ac:dyDescent="0.25">
      <c r="B64" s="13"/>
      <c r="C64" s="56"/>
      <c r="E64" s="72"/>
      <c r="F64" s="22"/>
      <c r="G64" s="112"/>
      <c r="H64" s="22"/>
      <c r="I64" s="60"/>
      <c r="J64" s="35"/>
      <c r="K64" s="57" t="e">
        <f>SUM(E64*G64*I64)/$D$3</f>
        <v>#DIV/0!</v>
      </c>
    </row>
    <row r="65" spans="2:11" x14ac:dyDescent="0.25">
      <c r="B65" s="13"/>
      <c r="C65" s="56"/>
      <c r="E65" s="72"/>
      <c r="F65" s="22"/>
      <c r="G65" s="112"/>
      <c r="H65" s="22"/>
      <c r="I65" s="60"/>
      <c r="J65" s="35"/>
      <c r="K65" s="57" t="e">
        <f>SUM(E65*G65*I65)/$D$3</f>
        <v>#DIV/0!</v>
      </c>
    </row>
    <row r="66" spans="2:11" ht="15.75" thickBot="1" x14ac:dyDescent="0.3">
      <c r="B66" s="13"/>
      <c r="C66" s="36"/>
      <c r="D66" s="37"/>
      <c r="E66" s="37"/>
      <c r="F66" s="38" t="s">
        <v>215</v>
      </c>
      <c r="G66" s="70">
        <f>SUMPRODUCT(E63:E65,G63:G65)</f>
        <v>0</v>
      </c>
      <c r="H66" s="38" t="s">
        <v>161</v>
      </c>
      <c r="I66" s="31" t="e">
        <f>SUM(E63*G63*I63,E64*G64*I64,E65*G65*I65)/G66</f>
        <v>#DIV/0!</v>
      </c>
      <c r="J66" s="39" t="s">
        <v>111</v>
      </c>
      <c r="K66" s="49" t="e">
        <f>SUM(K63:K65)</f>
        <v>#DIV/0!</v>
      </c>
    </row>
    <row r="67" spans="2:11" ht="15.75" thickBot="1" x14ac:dyDescent="0.3">
      <c r="B67" s="14"/>
      <c r="C67" s="23"/>
      <c r="I67" s="6"/>
      <c r="J67" s="106" t="s">
        <v>112</v>
      </c>
      <c r="K67" s="65" t="e">
        <f>K61+K66</f>
        <v>#DIV/0!</v>
      </c>
    </row>
    <row r="68" spans="2:11" ht="15.75" thickBot="1" x14ac:dyDescent="0.3">
      <c r="J68" s="35"/>
      <c r="K68" s="51"/>
    </row>
    <row r="69" spans="2:11" x14ac:dyDescent="0.25">
      <c r="B69" s="12"/>
      <c r="C69" s="10" t="s">
        <v>3</v>
      </c>
      <c r="D69" s="63"/>
      <c r="E69" s="62"/>
      <c r="F69" s="63"/>
      <c r="G69" s="62"/>
      <c r="H69" s="63"/>
      <c r="I69" s="62"/>
      <c r="J69" s="63"/>
      <c r="K69" s="62" t="s">
        <v>58</v>
      </c>
    </row>
    <row r="70" spans="2:11" x14ac:dyDescent="0.25">
      <c r="B70" s="13"/>
      <c r="C70" s="23" t="s">
        <v>217</v>
      </c>
      <c r="E70" s="42" t="s">
        <v>91</v>
      </c>
      <c r="F70" s="42"/>
      <c r="G70" s="42" t="s">
        <v>93</v>
      </c>
      <c r="H70" s="42"/>
      <c r="I70" s="42" t="s">
        <v>92</v>
      </c>
      <c r="K70" s="16"/>
    </row>
    <row r="71" spans="2:11" x14ac:dyDescent="0.25">
      <c r="B71" s="13"/>
      <c r="C71" s="56" t="s">
        <v>29</v>
      </c>
      <c r="E71" s="60"/>
      <c r="F71" s="46"/>
      <c r="G71" s="67"/>
      <c r="H71" s="46"/>
      <c r="I71" s="67"/>
      <c r="J71" s="45"/>
      <c r="K71" s="57">
        <f t="shared" ref="K71:K76" si="5">SUM(E71*G71*I71)</f>
        <v>0</v>
      </c>
    </row>
    <row r="72" spans="2:11" x14ac:dyDescent="0.25">
      <c r="B72" s="13"/>
      <c r="C72" s="56" t="s">
        <v>36</v>
      </c>
      <c r="E72" s="60"/>
      <c r="F72" s="46"/>
      <c r="G72" s="67"/>
      <c r="H72" s="46"/>
      <c r="I72" s="67"/>
      <c r="J72" s="45"/>
      <c r="K72" s="57">
        <f t="shared" si="5"/>
        <v>0</v>
      </c>
    </row>
    <row r="73" spans="2:11" x14ac:dyDescent="0.25">
      <c r="B73" s="13"/>
      <c r="C73" s="56" t="s">
        <v>41</v>
      </c>
      <c r="E73" s="60"/>
      <c r="F73" s="46"/>
      <c r="G73" s="67"/>
      <c r="H73" s="46"/>
      <c r="I73" s="67"/>
      <c r="J73" s="45"/>
      <c r="K73" s="57">
        <f t="shared" si="5"/>
        <v>0</v>
      </c>
    </row>
    <row r="74" spans="2:11" x14ac:dyDescent="0.25">
      <c r="B74" s="13"/>
      <c r="C74" s="56"/>
      <c r="E74" s="60"/>
      <c r="F74" s="46"/>
      <c r="G74" s="67"/>
      <c r="H74" s="46"/>
      <c r="I74" s="67"/>
      <c r="J74" s="45"/>
      <c r="K74" s="57">
        <f t="shared" si="5"/>
        <v>0</v>
      </c>
    </row>
    <row r="75" spans="2:11" x14ac:dyDescent="0.25">
      <c r="B75" s="15"/>
      <c r="C75" s="56"/>
      <c r="E75" s="60"/>
      <c r="F75" s="46"/>
      <c r="G75" s="67"/>
      <c r="H75" s="46"/>
      <c r="I75" s="67"/>
      <c r="J75" s="45"/>
      <c r="K75" s="57">
        <f t="shared" si="5"/>
        <v>0</v>
      </c>
    </row>
    <row r="76" spans="2:11" x14ac:dyDescent="0.25">
      <c r="B76" s="13"/>
      <c r="C76" s="56"/>
      <c r="E76" s="60"/>
      <c r="F76" s="46"/>
      <c r="G76" s="67"/>
      <c r="H76" s="46"/>
      <c r="I76" s="67"/>
      <c r="J76" s="45"/>
      <c r="K76" s="57">
        <f t="shared" si="5"/>
        <v>0</v>
      </c>
    </row>
    <row r="77" spans="2:11" x14ac:dyDescent="0.25">
      <c r="B77" s="15">
        <v>6</v>
      </c>
      <c r="C77" s="23" t="s">
        <v>221</v>
      </c>
      <c r="E77" s="42" t="s">
        <v>94</v>
      </c>
      <c r="F77" s="42"/>
      <c r="G77" s="42" t="s">
        <v>54</v>
      </c>
      <c r="H77" s="42"/>
      <c r="I77" s="42" t="s">
        <v>57</v>
      </c>
      <c r="K77" s="16"/>
    </row>
    <row r="78" spans="2:11" x14ac:dyDescent="0.25">
      <c r="B78" s="13"/>
      <c r="C78" s="55" t="s">
        <v>104</v>
      </c>
      <c r="E78" s="60"/>
      <c r="G78" s="61"/>
      <c r="H78" s="22"/>
      <c r="I78" s="60"/>
      <c r="K78" s="57">
        <f t="shared" ref="K78:K79" si="6">SUM(E78*G78*I78)</f>
        <v>0</v>
      </c>
    </row>
    <row r="79" spans="2:11" x14ac:dyDescent="0.25">
      <c r="B79" s="13"/>
      <c r="C79" s="55" t="s">
        <v>20</v>
      </c>
      <c r="E79" s="60"/>
      <c r="G79" s="61"/>
      <c r="H79" s="22"/>
      <c r="I79" s="60"/>
      <c r="K79" s="57">
        <f t="shared" si="6"/>
        <v>0</v>
      </c>
    </row>
    <row r="80" spans="2:11" x14ac:dyDescent="0.25">
      <c r="B80" s="13"/>
      <c r="C80" s="68"/>
      <c r="E80" s="60"/>
      <c r="G80" s="61"/>
      <c r="H80" s="22"/>
      <c r="I80" s="60"/>
      <c r="K80" s="57"/>
    </row>
    <row r="81" spans="2:11" x14ac:dyDescent="0.25">
      <c r="B81" s="13"/>
      <c r="C81" s="66"/>
      <c r="D81" s="27"/>
      <c r="E81" s="27"/>
      <c r="F81" s="69" t="s">
        <v>214</v>
      </c>
      <c r="G81" s="71">
        <f>SUMPRODUCT(E78:E79,G78:G79)*$D$3</f>
        <v>0</v>
      </c>
      <c r="H81" s="27"/>
      <c r="I81" s="27"/>
      <c r="J81" s="41" t="s">
        <v>108</v>
      </c>
      <c r="K81" s="52">
        <f>SUM(K71:K79)</f>
        <v>0</v>
      </c>
    </row>
    <row r="82" spans="2:11" x14ac:dyDescent="0.25">
      <c r="B82" s="13"/>
      <c r="C82" s="31" t="s">
        <v>157</v>
      </c>
      <c r="D82" s="28"/>
      <c r="E82" s="29" t="s">
        <v>95</v>
      </c>
      <c r="F82" s="28"/>
      <c r="G82" s="33" t="s">
        <v>224</v>
      </c>
      <c r="H82" s="28"/>
      <c r="I82" s="29" t="s">
        <v>59</v>
      </c>
      <c r="J82" s="34"/>
      <c r="K82" s="48"/>
    </row>
    <row r="83" spans="2:11" x14ac:dyDescent="0.25">
      <c r="B83" s="13"/>
      <c r="C83" s="56" t="s">
        <v>21</v>
      </c>
      <c r="E83" s="72"/>
      <c r="F83" s="22"/>
      <c r="G83" s="112"/>
      <c r="H83" s="22"/>
      <c r="I83" s="60"/>
      <c r="J83" s="35"/>
      <c r="K83" s="57" t="e">
        <f>SUM(E83*G83*I83)/$D$3</f>
        <v>#DIV/0!</v>
      </c>
    </row>
    <row r="84" spans="2:11" x14ac:dyDescent="0.25">
      <c r="B84" s="13"/>
      <c r="C84" s="56"/>
      <c r="E84" s="72"/>
      <c r="F84" s="22"/>
      <c r="G84" s="112"/>
      <c r="H84" s="22"/>
      <c r="I84" s="60"/>
      <c r="J84" s="35"/>
      <c r="K84" s="57" t="e">
        <f>SUM(E84*G84*I84)/$D$3</f>
        <v>#DIV/0!</v>
      </c>
    </row>
    <row r="85" spans="2:11" x14ac:dyDescent="0.25">
      <c r="B85" s="13"/>
      <c r="C85" s="56"/>
      <c r="E85" s="72"/>
      <c r="F85" s="22"/>
      <c r="G85" s="112"/>
      <c r="H85" s="22"/>
      <c r="I85" s="60"/>
      <c r="J85" s="35"/>
      <c r="K85" s="57" t="e">
        <f>SUM(E85*G85*I85)/$D$3</f>
        <v>#DIV/0!</v>
      </c>
    </row>
    <row r="86" spans="2:11" ht="15.75" thickBot="1" x14ac:dyDescent="0.3">
      <c r="B86" s="13"/>
      <c r="C86" s="36"/>
      <c r="D86" s="37"/>
      <c r="E86" s="37"/>
      <c r="F86" s="38" t="s">
        <v>215</v>
      </c>
      <c r="G86" s="70">
        <f>SUMPRODUCT(E83:E85,G83:G85)</f>
        <v>0</v>
      </c>
      <c r="H86" s="38" t="s">
        <v>161</v>
      </c>
      <c r="I86" s="31" t="e">
        <f>SUM(E83*G83*I83,E84*G84*I84,E85*G85*I85)/G86</f>
        <v>#DIV/0!</v>
      </c>
      <c r="J86" s="39" t="s">
        <v>109</v>
      </c>
      <c r="K86" s="49" t="e">
        <f>SUM(K83:K85)</f>
        <v>#DIV/0!</v>
      </c>
    </row>
    <row r="87" spans="2:11" ht="15.75" thickBot="1" x14ac:dyDescent="0.3">
      <c r="B87" s="14"/>
      <c r="C87" s="23"/>
      <c r="I87" s="6"/>
      <c r="J87" s="106" t="s">
        <v>119</v>
      </c>
      <c r="K87" s="65" t="e">
        <f>K81+K86</f>
        <v>#DIV/0!</v>
      </c>
    </row>
    <row r="88" spans="2:11" ht="15.75" thickBot="1" x14ac:dyDescent="0.3">
      <c r="J88" s="35"/>
      <c r="K88" s="51"/>
    </row>
    <row r="89" spans="2:11" x14ac:dyDescent="0.25">
      <c r="B89" s="12"/>
      <c r="C89" s="10" t="s">
        <v>66</v>
      </c>
      <c r="D89" s="63"/>
      <c r="E89" s="62"/>
      <c r="F89" s="63"/>
      <c r="G89" s="62"/>
      <c r="H89" s="63"/>
      <c r="I89" s="62"/>
      <c r="J89" s="63"/>
      <c r="K89" s="62" t="s">
        <v>58</v>
      </c>
    </row>
    <row r="90" spans="2:11" x14ac:dyDescent="0.25">
      <c r="B90" s="13"/>
      <c r="C90" s="23" t="s">
        <v>90</v>
      </c>
      <c r="E90" s="42" t="s">
        <v>86</v>
      </c>
      <c r="G90" s="42" t="s">
        <v>124</v>
      </c>
      <c r="I90" s="42" t="s">
        <v>67</v>
      </c>
      <c r="K90" s="16"/>
    </row>
    <row r="91" spans="2:11" x14ac:dyDescent="0.25">
      <c r="B91" s="13"/>
      <c r="C91" s="16" t="s">
        <v>120</v>
      </c>
      <c r="E91" s="11"/>
      <c r="F91" s="22"/>
      <c r="G91" s="11"/>
      <c r="H91" s="22"/>
      <c r="I91" s="11"/>
      <c r="K91" s="57" t="e">
        <f>SUM(E91*I91)/$D$3</f>
        <v>#DIV/0!</v>
      </c>
    </row>
    <row r="92" spans="2:11" x14ac:dyDescent="0.25">
      <c r="B92" s="13"/>
      <c r="K92" s="57"/>
    </row>
    <row r="93" spans="2:11" x14ac:dyDescent="0.25">
      <c r="B93" s="13"/>
      <c r="C93" s="23" t="s">
        <v>222</v>
      </c>
      <c r="E93" s="42" t="s">
        <v>86</v>
      </c>
      <c r="G93" s="42" t="s">
        <v>125</v>
      </c>
      <c r="I93" s="42" t="s">
        <v>67</v>
      </c>
      <c r="K93" s="16"/>
    </row>
    <row r="94" spans="2:11" x14ac:dyDescent="0.25">
      <c r="B94" s="13"/>
      <c r="C94" s="56" t="s">
        <v>122</v>
      </c>
      <c r="E94" s="60"/>
      <c r="F94" s="46"/>
      <c r="G94" s="60"/>
      <c r="H94" s="46"/>
      <c r="I94" s="60"/>
      <c r="K94" s="57" t="e">
        <f>SUM(E94*I94)/$D$3</f>
        <v>#DIV/0!</v>
      </c>
    </row>
    <row r="95" spans="2:11" x14ac:dyDescent="0.25">
      <c r="B95" s="15">
        <v>7</v>
      </c>
      <c r="C95" s="56" t="s">
        <v>121</v>
      </c>
      <c r="E95" s="60"/>
      <c r="F95" s="46"/>
      <c r="G95" s="60"/>
      <c r="H95" s="46"/>
      <c r="I95" s="60"/>
      <c r="K95" s="57" t="e">
        <f t="shared" ref="K95" si="7">SUM(E95*I95)/$D$3</f>
        <v>#DIV/0!</v>
      </c>
    </row>
    <row r="96" spans="2:11" x14ac:dyDescent="0.25">
      <c r="B96" s="13"/>
      <c r="C96" s="27"/>
      <c r="D96" s="27"/>
      <c r="E96" s="27"/>
      <c r="F96" s="69"/>
      <c r="G96" s="71"/>
      <c r="H96" s="27"/>
      <c r="I96" s="27"/>
      <c r="J96" s="41" t="s">
        <v>126</v>
      </c>
      <c r="K96" s="52" t="e">
        <f>SUM(K91:K95)</f>
        <v>#DIV/0!</v>
      </c>
    </row>
    <row r="97" spans="2:11" x14ac:dyDescent="0.25">
      <c r="B97" s="13"/>
      <c r="C97" s="31" t="s">
        <v>56</v>
      </c>
      <c r="D97" s="28"/>
      <c r="E97" s="29" t="s">
        <v>95</v>
      </c>
      <c r="F97" s="28"/>
      <c r="G97" s="33" t="s">
        <v>82</v>
      </c>
      <c r="H97" s="28"/>
      <c r="I97" s="29" t="s">
        <v>59</v>
      </c>
      <c r="J97" s="34"/>
      <c r="K97" s="48"/>
    </row>
    <row r="98" spans="2:11" x14ac:dyDescent="0.25">
      <c r="B98" s="13"/>
      <c r="C98" s="56" t="s">
        <v>21</v>
      </c>
      <c r="E98" s="72"/>
      <c r="F98" s="22"/>
      <c r="G98" s="112"/>
      <c r="H98" s="22"/>
      <c r="I98" s="60"/>
      <c r="J98" s="35"/>
      <c r="K98" s="57" t="e">
        <f>SUM(E98*G98*I98)/$D$3</f>
        <v>#DIV/0!</v>
      </c>
    </row>
    <row r="99" spans="2:11" x14ac:dyDescent="0.25">
      <c r="B99" s="13"/>
      <c r="C99" s="56"/>
      <c r="E99" s="72"/>
      <c r="F99" s="22"/>
      <c r="G99" s="112"/>
      <c r="H99" s="22"/>
      <c r="I99" s="60"/>
      <c r="J99" s="35"/>
      <c r="K99" s="57" t="e">
        <f>SUM(E99*G99*I99)/$D$3</f>
        <v>#DIV/0!</v>
      </c>
    </row>
    <row r="100" spans="2:11" x14ac:dyDescent="0.25">
      <c r="B100" s="13"/>
      <c r="C100" s="56"/>
      <c r="E100" s="72"/>
      <c r="F100" s="22"/>
      <c r="G100" s="112"/>
      <c r="H100" s="22"/>
      <c r="I100" s="60"/>
      <c r="J100" s="35"/>
      <c r="K100" s="57" t="e">
        <f>SUM(E100*G100*I100)/$D$3</f>
        <v>#DIV/0!</v>
      </c>
    </row>
    <row r="101" spans="2:11" ht="15.75" thickBot="1" x14ac:dyDescent="0.3">
      <c r="B101" s="13"/>
      <c r="C101" s="36"/>
      <c r="D101" s="37"/>
      <c r="E101" s="37"/>
      <c r="F101" s="38" t="s">
        <v>148</v>
      </c>
      <c r="G101" s="70">
        <f>SUMPRODUCT(E98:E100,G98:G100)</f>
        <v>0</v>
      </c>
      <c r="H101" s="38" t="s">
        <v>161</v>
      </c>
      <c r="I101" s="31" t="e">
        <f>SUM(E98*G98*I98,E99*G99*I99,E100*G100*I100)/G101</f>
        <v>#DIV/0!</v>
      </c>
      <c r="J101" s="39" t="s">
        <v>127</v>
      </c>
      <c r="K101" s="49" t="e">
        <f>SUM(K98:K100)</f>
        <v>#DIV/0!</v>
      </c>
    </row>
    <row r="102" spans="2:11" ht="15.75" thickBot="1" x14ac:dyDescent="0.3">
      <c r="B102" s="14"/>
      <c r="C102" s="23"/>
      <c r="I102" s="6"/>
      <c r="J102" s="106" t="s">
        <v>123</v>
      </c>
      <c r="K102" s="65" t="e">
        <f>K96+K101</f>
        <v>#DIV/0!</v>
      </c>
    </row>
    <row r="103" spans="2:11" ht="15.75" thickBot="1" x14ac:dyDescent="0.3">
      <c r="J103" s="35"/>
      <c r="K103" s="51"/>
    </row>
    <row r="104" spans="2:11" x14ac:dyDescent="0.25">
      <c r="B104" s="12"/>
      <c r="C104" s="10" t="s">
        <v>4</v>
      </c>
      <c r="D104" s="63"/>
      <c r="E104" s="62"/>
      <c r="F104" s="63"/>
      <c r="G104" s="62"/>
      <c r="H104" s="63"/>
      <c r="I104" s="62"/>
      <c r="J104" s="63"/>
      <c r="K104" s="62" t="s">
        <v>58</v>
      </c>
    </row>
    <row r="105" spans="2:11" x14ac:dyDescent="0.25">
      <c r="B105" s="13"/>
      <c r="C105" s="23" t="s">
        <v>103</v>
      </c>
      <c r="F105" s="42"/>
      <c r="G105" s="42" t="s">
        <v>54</v>
      </c>
      <c r="H105" s="42"/>
      <c r="I105" s="42" t="s">
        <v>57</v>
      </c>
      <c r="K105" s="16"/>
    </row>
    <row r="106" spans="2:11" x14ac:dyDescent="0.25">
      <c r="B106" s="13"/>
      <c r="C106" s="56" t="s">
        <v>70</v>
      </c>
      <c r="F106" s="23"/>
      <c r="G106" s="61"/>
      <c r="I106" s="67"/>
      <c r="J106" s="23"/>
      <c r="K106" s="57">
        <f>SUM(G106*I106)</f>
        <v>0</v>
      </c>
    </row>
    <row r="107" spans="2:11" x14ac:dyDescent="0.25">
      <c r="B107" s="13"/>
      <c r="C107" s="56" t="s">
        <v>71</v>
      </c>
      <c r="F107" s="23"/>
      <c r="G107" s="61"/>
      <c r="I107" s="67"/>
      <c r="J107" s="23"/>
      <c r="K107" s="57">
        <f t="shared" ref="K107:K109" si="8">SUM(G107*I107)</f>
        <v>0</v>
      </c>
    </row>
    <row r="108" spans="2:11" x14ac:dyDescent="0.25">
      <c r="B108" s="13"/>
      <c r="C108" s="56" t="s">
        <v>73</v>
      </c>
      <c r="F108" s="23"/>
      <c r="G108" s="61"/>
      <c r="I108" s="67"/>
      <c r="J108" s="23"/>
      <c r="K108" s="57">
        <f t="shared" si="8"/>
        <v>0</v>
      </c>
    </row>
    <row r="109" spans="2:11" x14ac:dyDescent="0.25">
      <c r="B109" s="13"/>
      <c r="C109" s="56" t="s">
        <v>74</v>
      </c>
      <c r="F109" s="23"/>
      <c r="G109" s="61"/>
      <c r="I109" s="67"/>
      <c r="J109" s="23"/>
      <c r="K109" s="57">
        <f t="shared" si="8"/>
        <v>0</v>
      </c>
    </row>
    <row r="110" spans="2:11" x14ac:dyDescent="0.25">
      <c r="B110" s="15">
        <v>8</v>
      </c>
      <c r="C110" s="80"/>
      <c r="D110" s="27"/>
      <c r="E110" s="27"/>
      <c r="F110" s="69" t="s">
        <v>147</v>
      </c>
      <c r="G110" s="71">
        <f>SUM(G106:G109)*$D$3</f>
        <v>0</v>
      </c>
      <c r="H110" s="27"/>
      <c r="I110" s="27"/>
      <c r="J110" s="41" t="s">
        <v>129</v>
      </c>
      <c r="K110" s="52">
        <f>SUM(K106:K109)</f>
        <v>0</v>
      </c>
    </row>
    <row r="111" spans="2:11" x14ac:dyDescent="0.25">
      <c r="B111" s="15"/>
      <c r="C111" s="31" t="s">
        <v>56</v>
      </c>
      <c r="D111" s="28"/>
      <c r="E111" s="29" t="s">
        <v>95</v>
      </c>
      <c r="F111" s="28"/>
      <c r="G111" s="33" t="s">
        <v>82</v>
      </c>
      <c r="H111" s="28"/>
      <c r="I111" s="29" t="s">
        <v>59</v>
      </c>
      <c r="J111" s="34"/>
      <c r="K111" s="48"/>
    </row>
    <row r="112" spans="2:11" x14ac:dyDescent="0.25">
      <c r="B112" s="13"/>
      <c r="C112" s="56" t="s">
        <v>21</v>
      </c>
      <c r="E112" s="72"/>
      <c r="F112" s="22"/>
      <c r="G112" s="112"/>
      <c r="H112" s="22"/>
      <c r="I112" s="60"/>
      <c r="J112" s="35"/>
      <c r="K112" s="57" t="e">
        <f>SUM(E112*G112*I112)/$D$3</f>
        <v>#DIV/0!</v>
      </c>
    </row>
    <row r="113" spans="2:11" x14ac:dyDescent="0.25">
      <c r="B113" s="13"/>
      <c r="C113" s="56"/>
      <c r="E113" s="72"/>
      <c r="F113" s="22"/>
      <c r="G113" s="112"/>
      <c r="H113" s="22"/>
      <c r="I113" s="60"/>
      <c r="J113" s="35"/>
      <c r="K113" s="57" t="e">
        <f>SUM(E113*G113*I113)/$D$3</f>
        <v>#DIV/0!</v>
      </c>
    </row>
    <row r="114" spans="2:11" x14ac:dyDescent="0.25">
      <c r="B114" s="13"/>
      <c r="C114" s="56"/>
      <c r="E114" s="72"/>
      <c r="F114" s="22"/>
      <c r="G114" s="112"/>
      <c r="H114" s="22"/>
      <c r="I114" s="60"/>
      <c r="J114" s="35"/>
      <c r="K114" s="57" t="e">
        <f>SUM(E114*G114*I114)/$D$3</f>
        <v>#DIV/0!</v>
      </c>
    </row>
    <row r="115" spans="2:11" ht="15.75" thickBot="1" x14ac:dyDescent="0.3">
      <c r="B115" s="13"/>
      <c r="C115" s="36"/>
      <c r="D115" s="37"/>
      <c r="E115" s="37"/>
      <c r="F115" s="38" t="s">
        <v>148</v>
      </c>
      <c r="G115" s="70">
        <f>SUMPRODUCT(E112:E114,G112:G114)</f>
        <v>0</v>
      </c>
      <c r="H115" s="38" t="s">
        <v>161</v>
      </c>
      <c r="I115" s="31" t="e">
        <f>SUM(E112*G112*I112,E113*G113*I113,E114*G114*I114)/G115</f>
        <v>#DIV/0!</v>
      </c>
      <c r="J115" s="39" t="s">
        <v>128</v>
      </c>
      <c r="K115" s="53" t="e">
        <f>SUM(K112:K114)</f>
        <v>#DIV/0!</v>
      </c>
    </row>
    <row r="116" spans="2:11" ht="15.75" thickBot="1" x14ac:dyDescent="0.3">
      <c r="B116" s="14"/>
      <c r="C116" s="23"/>
      <c r="I116" s="6"/>
      <c r="J116" s="106" t="s">
        <v>145</v>
      </c>
      <c r="K116" s="65" t="e">
        <f>K110+K115</f>
        <v>#DIV/0!</v>
      </c>
    </row>
    <row r="117" spans="2:11" ht="15.75" thickBot="1" x14ac:dyDescent="0.3">
      <c r="J117" s="35"/>
      <c r="K117" s="51"/>
    </row>
    <row r="118" spans="2:11" ht="29.25" customHeight="1" x14ac:dyDescent="0.25">
      <c r="B118" s="82" t="s">
        <v>81</v>
      </c>
      <c r="C118" s="83"/>
      <c r="D118" s="83"/>
      <c r="E118" s="83"/>
      <c r="F118" s="84"/>
      <c r="G118" s="154">
        <f>G13</f>
        <v>0</v>
      </c>
      <c r="H118" s="84"/>
      <c r="I118" s="84"/>
      <c r="J118" s="85"/>
      <c r="K118" s="86"/>
    </row>
    <row r="119" spans="2:11" ht="29.25" customHeight="1" x14ac:dyDescent="0.25">
      <c r="B119" s="87" t="s">
        <v>79</v>
      </c>
      <c r="C119" s="88"/>
      <c r="D119" s="88"/>
      <c r="E119" s="88"/>
      <c r="F119" s="89"/>
      <c r="G119" s="153">
        <f>D6</f>
        <v>0</v>
      </c>
      <c r="H119" s="89"/>
      <c r="I119" s="89"/>
      <c r="J119" s="90" t="s">
        <v>68</v>
      </c>
      <c r="K119" s="156" t="e">
        <f>G13/D3</f>
        <v>#DIV/0!</v>
      </c>
    </row>
    <row r="120" spans="2:11" ht="29.25" customHeight="1" thickBot="1" x14ac:dyDescent="0.3">
      <c r="B120" s="91" t="s">
        <v>80</v>
      </c>
      <c r="C120" s="92"/>
      <c r="D120" s="92"/>
      <c r="E120" s="92"/>
      <c r="F120" s="93"/>
      <c r="G120" s="155" t="e">
        <f>G118/G119</f>
        <v>#DIV/0!</v>
      </c>
      <c r="H120" s="93"/>
      <c r="I120" s="93"/>
      <c r="J120" s="94"/>
      <c r="K120" s="95"/>
    </row>
    <row r="121" spans="2:11" ht="15.75" thickBot="1" x14ac:dyDescent="0.3">
      <c r="J121" s="35"/>
      <c r="K121" s="51"/>
    </row>
    <row r="122" spans="2:11" x14ac:dyDescent="0.25">
      <c r="B122" s="12"/>
      <c r="C122" s="10" t="s">
        <v>72</v>
      </c>
      <c r="D122" s="63"/>
      <c r="E122" s="62"/>
      <c r="F122" s="63"/>
      <c r="G122" s="62"/>
      <c r="H122" s="63"/>
      <c r="I122" s="62"/>
      <c r="J122" s="63"/>
      <c r="K122" s="62" t="s">
        <v>58</v>
      </c>
    </row>
    <row r="123" spans="2:11" x14ac:dyDescent="0.25">
      <c r="B123" s="13"/>
      <c r="C123" s="23" t="s">
        <v>132</v>
      </c>
      <c r="E123" s="42" t="s">
        <v>130</v>
      </c>
      <c r="G123" s="42" t="s">
        <v>131</v>
      </c>
      <c r="I123" s="42" t="s">
        <v>57</v>
      </c>
      <c r="K123" s="16"/>
    </row>
    <row r="124" spans="2:11" x14ac:dyDescent="0.25">
      <c r="B124" s="13"/>
      <c r="C124" s="16" t="s">
        <v>85</v>
      </c>
      <c r="E124" s="135"/>
      <c r="F124" s="99"/>
      <c r="G124" s="158" t="e">
        <f>G118/E124</f>
        <v>#DIV/0!</v>
      </c>
      <c r="H124" s="23"/>
      <c r="I124" s="60"/>
      <c r="J124" s="23"/>
      <c r="K124" s="57" t="e">
        <f>(G124*I124)/$D$3</f>
        <v>#DIV/0!</v>
      </c>
    </row>
    <row r="125" spans="2:11" x14ac:dyDescent="0.25">
      <c r="B125" s="13"/>
      <c r="C125" s="16" t="s">
        <v>84</v>
      </c>
      <c r="E125" s="101"/>
      <c r="F125" s="99"/>
      <c r="G125" s="135"/>
      <c r="H125" s="23"/>
      <c r="I125" s="60"/>
      <c r="J125" s="23"/>
      <c r="K125" s="57" t="e">
        <f>(G125*I125)/$D$3</f>
        <v>#DIV/0!</v>
      </c>
    </row>
    <row r="126" spans="2:11" x14ac:dyDescent="0.25">
      <c r="B126" s="13"/>
      <c r="C126" s="16" t="s">
        <v>83</v>
      </c>
      <c r="E126" s="101"/>
      <c r="F126" s="99"/>
      <c r="G126" s="135"/>
      <c r="H126" s="23"/>
      <c r="I126" s="60"/>
      <c r="J126" s="23"/>
      <c r="K126" s="57" t="e">
        <f>(G126*I126)/$D$3</f>
        <v>#DIV/0!</v>
      </c>
    </row>
    <row r="127" spans="2:11" x14ac:dyDescent="0.25">
      <c r="B127" s="13"/>
      <c r="C127" s="23" t="s">
        <v>133</v>
      </c>
      <c r="E127" s="101" t="s">
        <v>134</v>
      </c>
      <c r="F127" s="99"/>
      <c r="G127" s="99"/>
      <c r="H127" s="99"/>
      <c r="I127" s="100" t="s">
        <v>136</v>
      </c>
      <c r="J127" s="99"/>
      <c r="K127" s="99"/>
    </row>
    <row r="128" spans="2:11" x14ac:dyDescent="0.25">
      <c r="B128" s="13"/>
      <c r="C128" s="56" t="s">
        <v>77</v>
      </c>
      <c r="E128" s="159" t="e">
        <f>G120</f>
        <v>#DIV/0!</v>
      </c>
      <c r="F128" s="99"/>
      <c r="G128" s="102"/>
      <c r="H128" s="23"/>
      <c r="I128" s="60"/>
      <c r="J128" s="23"/>
      <c r="K128" s="57" t="e">
        <f>(E128*I128)/$D$3</f>
        <v>#DIV/0!</v>
      </c>
    </row>
    <row r="129" spans="2:11" x14ac:dyDescent="0.25">
      <c r="B129" s="15">
        <v>9</v>
      </c>
      <c r="C129" s="27"/>
      <c r="D129" s="27"/>
      <c r="E129" s="27"/>
      <c r="F129" s="27"/>
      <c r="G129" s="27"/>
      <c r="H129" s="69"/>
      <c r="I129" s="31"/>
      <c r="J129" s="41" t="s">
        <v>140</v>
      </c>
      <c r="K129" s="52" t="e">
        <f>SUM(K124:K128)</f>
        <v>#DIV/0!</v>
      </c>
    </row>
    <row r="130" spans="2:11" x14ac:dyDescent="0.25">
      <c r="B130" s="15"/>
      <c r="C130" s="31" t="s">
        <v>56</v>
      </c>
      <c r="D130" s="28"/>
      <c r="E130" s="29" t="s">
        <v>137</v>
      </c>
      <c r="F130" s="28"/>
      <c r="G130" s="33" t="s">
        <v>82</v>
      </c>
      <c r="I130" s="29" t="s">
        <v>59</v>
      </c>
      <c r="J130" s="34"/>
      <c r="K130" s="48"/>
    </row>
    <row r="131" spans="2:11" x14ac:dyDescent="0.25">
      <c r="B131" s="15"/>
      <c r="C131" s="56" t="s">
        <v>52</v>
      </c>
      <c r="E131" s="72"/>
      <c r="F131" s="22"/>
      <c r="G131" s="61"/>
      <c r="H131" s="22"/>
      <c r="I131" s="60"/>
      <c r="J131" s="35"/>
      <c r="K131" s="57" t="e">
        <f>SUM(E131*G131*I131)/$D$3</f>
        <v>#DIV/0!</v>
      </c>
    </row>
    <row r="132" spans="2:11" x14ac:dyDescent="0.25">
      <c r="B132" s="13"/>
      <c r="C132" s="56" t="s">
        <v>52</v>
      </c>
      <c r="E132" s="72"/>
      <c r="F132" s="22"/>
      <c r="G132" s="61"/>
      <c r="H132" s="22"/>
      <c r="I132" s="60"/>
      <c r="J132" s="35"/>
      <c r="K132" s="57" t="e">
        <f>SUM(E132*G132*I132)/$D$3</f>
        <v>#DIV/0!</v>
      </c>
    </row>
    <row r="133" spans="2:11" x14ac:dyDescent="0.25">
      <c r="B133" s="13"/>
      <c r="C133" s="56"/>
      <c r="E133" s="72"/>
      <c r="F133" s="22"/>
      <c r="G133" s="61"/>
      <c r="H133" s="22"/>
      <c r="I133" s="60"/>
      <c r="J133" s="35"/>
      <c r="K133" s="57"/>
    </row>
    <row r="134" spans="2:11" ht="15.75" thickBot="1" x14ac:dyDescent="0.3">
      <c r="B134" s="13"/>
      <c r="C134" s="36"/>
      <c r="D134" s="37"/>
      <c r="E134" s="37"/>
      <c r="F134" s="38" t="s">
        <v>150</v>
      </c>
      <c r="G134" s="113">
        <f>SUMPRODUCT(E131:E133,G131:G133)</f>
        <v>0</v>
      </c>
      <c r="H134" s="38" t="s">
        <v>161</v>
      </c>
      <c r="I134" s="31" t="e">
        <f>SUM(E131*G131*I131,E132*G132*I132,E133*G133*I133)/G134</f>
        <v>#DIV/0!</v>
      </c>
      <c r="J134" s="30" t="s">
        <v>141</v>
      </c>
      <c r="K134" s="105" t="e">
        <f>SUM(K131:K133)</f>
        <v>#DIV/0!</v>
      </c>
    </row>
    <row r="135" spans="2:11" ht="15.75" thickBot="1" x14ac:dyDescent="0.3">
      <c r="B135" s="14"/>
      <c r="C135" s="23"/>
      <c r="I135" s="6"/>
      <c r="J135" s="106" t="s">
        <v>146</v>
      </c>
      <c r="K135" s="65" t="e">
        <f>K129+K134</f>
        <v>#DIV/0!</v>
      </c>
    </row>
    <row r="136" spans="2:11" ht="15.75" thickBot="1" x14ac:dyDescent="0.3">
      <c r="J136" s="35"/>
      <c r="K136" s="51"/>
    </row>
    <row r="137" spans="2:11" x14ac:dyDescent="0.25">
      <c r="B137" s="12"/>
      <c r="C137" s="10" t="s">
        <v>5</v>
      </c>
      <c r="D137" s="63"/>
      <c r="E137" s="62"/>
      <c r="F137" s="63"/>
      <c r="G137" s="62"/>
      <c r="H137" s="63"/>
      <c r="I137" s="62"/>
      <c r="J137" s="63"/>
      <c r="K137" s="62" t="s">
        <v>58</v>
      </c>
    </row>
    <row r="138" spans="2:11" x14ac:dyDescent="0.25">
      <c r="B138" s="13"/>
      <c r="C138" s="23" t="s">
        <v>132</v>
      </c>
      <c r="E138" s="42" t="s">
        <v>170</v>
      </c>
      <c r="G138" s="42" t="s">
        <v>138</v>
      </c>
      <c r="I138" s="42" t="s">
        <v>139</v>
      </c>
      <c r="K138" s="16"/>
    </row>
    <row r="139" spans="2:11" x14ac:dyDescent="0.25">
      <c r="B139" s="13"/>
      <c r="C139" s="16" t="s">
        <v>153</v>
      </c>
      <c r="E139" s="107"/>
      <c r="F139" s="114"/>
      <c r="G139" s="107"/>
      <c r="I139" s="5"/>
      <c r="K139" s="57" t="e">
        <f>(E139*G139*I139)/$D$3</f>
        <v>#DIV/0!</v>
      </c>
    </row>
    <row r="140" spans="2:11" x14ac:dyDescent="0.25">
      <c r="B140" s="13"/>
      <c r="C140" s="16" t="s">
        <v>154</v>
      </c>
      <c r="E140" s="107"/>
      <c r="F140" s="114"/>
      <c r="G140" s="107"/>
      <c r="I140" s="5"/>
      <c r="K140" s="57" t="e">
        <f>(E140*G140*I140)/$D$3</f>
        <v>#DIV/0!</v>
      </c>
    </row>
    <row r="141" spans="2:11" x14ac:dyDescent="0.25">
      <c r="B141" s="13"/>
      <c r="C141" s="27"/>
      <c r="D141" s="27"/>
      <c r="E141" s="27"/>
      <c r="F141" s="27"/>
      <c r="G141" s="27"/>
      <c r="H141" s="27"/>
      <c r="I141" s="27"/>
      <c r="J141" s="41" t="s">
        <v>151</v>
      </c>
      <c r="K141" s="52" t="e">
        <f>SUM(K139:K140)</f>
        <v>#DIV/0!</v>
      </c>
    </row>
    <row r="142" spans="2:11" x14ac:dyDescent="0.25">
      <c r="B142" s="15">
        <v>10</v>
      </c>
      <c r="C142" s="31" t="s">
        <v>56</v>
      </c>
      <c r="D142" s="28"/>
      <c r="E142" s="29" t="s">
        <v>137</v>
      </c>
      <c r="F142" s="28"/>
      <c r="G142" s="33" t="s">
        <v>82</v>
      </c>
      <c r="H142" s="28"/>
      <c r="I142" s="29" t="s">
        <v>59</v>
      </c>
      <c r="J142" s="34"/>
      <c r="K142" s="48"/>
    </row>
    <row r="143" spans="2:11" x14ac:dyDescent="0.25">
      <c r="B143" s="13"/>
      <c r="C143" s="56" t="s">
        <v>47</v>
      </c>
      <c r="E143" s="72"/>
      <c r="F143" s="22"/>
      <c r="G143" s="61"/>
      <c r="H143" s="22"/>
      <c r="I143" s="60"/>
      <c r="J143" s="35"/>
      <c r="K143" s="57" t="e">
        <f>SUM(E143*G143*I143)/$D$3</f>
        <v>#DIV/0!</v>
      </c>
    </row>
    <row r="144" spans="2:11" x14ac:dyDescent="0.25">
      <c r="B144" s="13"/>
      <c r="C144" s="56"/>
      <c r="E144" s="72"/>
      <c r="F144" s="42"/>
      <c r="G144" s="61"/>
      <c r="H144" s="42"/>
      <c r="I144" s="60"/>
      <c r="J144" s="35"/>
      <c r="K144" s="57"/>
    </row>
    <row r="145" spans="2:12" ht="15.75" thickBot="1" x14ac:dyDescent="0.3">
      <c r="B145" s="13"/>
      <c r="C145" s="36"/>
      <c r="D145" s="37"/>
      <c r="E145" s="37"/>
      <c r="F145" s="38" t="s">
        <v>150</v>
      </c>
      <c r="G145" s="70">
        <f>SUMPRODUCT(E143:E144,G143:G144)</f>
        <v>0</v>
      </c>
      <c r="H145" s="38" t="s">
        <v>161</v>
      </c>
      <c r="I145" s="31" t="e">
        <f>SUM(E143*G143*I143,E144*G144*I144)/G145</f>
        <v>#DIV/0!</v>
      </c>
      <c r="J145" s="39" t="s">
        <v>152</v>
      </c>
      <c r="K145" s="53" t="e">
        <f>SUM(K143:K144)</f>
        <v>#DIV/0!</v>
      </c>
    </row>
    <row r="146" spans="2:12" ht="15.75" thickBot="1" x14ac:dyDescent="0.3">
      <c r="B146" s="14"/>
      <c r="C146" s="23"/>
      <c r="I146" s="6"/>
      <c r="J146" s="106" t="s">
        <v>149</v>
      </c>
      <c r="K146" s="65" t="e">
        <f>K141+K145</f>
        <v>#DIV/0!</v>
      </c>
    </row>
    <row r="147" spans="2:12" ht="15.75" thickBot="1" x14ac:dyDescent="0.3">
      <c r="J147" s="35"/>
      <c r="K147" s="51"/>
    </row>
    <row r="148" spans="2:12" x14ac:dyDescent="0.25">
      <c r="B148" s="18"/>
      <c r="C148" s="10" t="s">
        <v>195</v>
      </c>
      <c r="D148" s="63"/>
      <c r="E148" s="62"/>
      <c r="F148" s="63"/>
      <c r="G148" s="62"/>
      <c r="H148" s="63"/>
      <c r="I148" s="62"/>
      <c r="J148" s="63"/>
      <c r="K148" s="62" t="s">
        <v>58</v>
      </c>
    </row>
    <row r="149" spans="2:12" x14ac:dyDescent="0.25">
      <c r="B149" s="13"/>
      <c r="C149" s="23"/>
      <c r="E149" s="42" t="s">
        <v>144</v>
      </c>
      <c r="G149" s="42"/>
      <c r="I149" s="42"/>
      <c r="K149" s="16"/>
    </row>
    <row r="150" spans="2:12" x14ac:dyDescent="0.25">
      <c r="B150" s="15"/>
      <c r="C150" s="16" t="s">
        <v>142</v>
      </c>
      <c r="E150" s="103">
        <v>0.15</v>
      </c>
      <c r="K150" s="57" t="e">
        <f>E150*$K$13</f>
        <v>#DIV/0!</v>
      </c>
    </row>
    <row r="151" spans="2:12" ht="15.75" thickBot="1" x14ac:dyDescent="0.3">
      <c r="B151" s="15">
        <v>11</v>
      </c>
      <c r="C151" s="16" t="s">
        <v>143</v>
      </c>
      <c r="E151" s="104">
        <v>5.1000000000000004E-3</v>
      </c>
      <c r="I151" s="42"/>
      <c r="K151" s="57" t="e">
        <f>E151*$K$13</f>
        <v>#DIV/0!</v>
      </c>
    </row>
    <row r="152" spans="2:12" ht="15.75" thickBot="1" x14ac:dyDescent="0.3">
      <c r="B152" s="19"/>
      <c r="C152" s="27"/>
      <c r="D152" s="27"/>
      <c r="E152" s="27"/>
      <c r="F152" s="27"/>
      <c r="G152" s="27"/>
      <c r="H152" s="28"/>
      <c r="I152" s="6"/>
      <c r="J152" s="106" t="s">
        <v>159</v>
      </c>
      <c r="K152" s="65" t="e">
        <f>SUM(K150:K151)</f>
        <v>#DIV/0!</v>
      </c>
    </row>
    <row r="153" spans="2:12" ht="19.5" thickBot="1" x14ac:dyDescent="0.35">
      <c r="H153" s="43" t="s">
        <v>48</v>
      </c>
      <c r="I153" s="44"/>
      <c r="J153" s="44"/>
      <c r="K153" s="54" t="e">
        <f>K31+K48+K67+K87+K102+K116+K135+K146+K152</f>
        <v>#DIV/0!</v>
      </c>
    </row>
    <row r="154" spans="2:12" ht="7.5" customHeight="1" thickBot="1" x14ac:dyDescent="0.35">
      <c r="H154" s="108"/>
      <c r="K154" s="109"/>
    </row>
    <row r="155" spans="2:12" ht="26.25" x14ac:dyDescent="0.4">
      <c r="B155" s="82"/>
      <c r="C155" s="83"/>
      <c r="D155" s="83"/>
      <c r="E155" s="83"/>
      <c r="F155" s="117" t="s">
        <v>49</v>
      </c>
      <c r="G155" s="96"/>
      <c r="H155" s="83"/>
      <c r="I155" s="118"/>
      <c r="J155" s="119"/>
      <c r="K155" s="120" t="e">
        <f>K13-K153</f>
        <v>#DIV/0!</v>
      </c>
    </row>
    <row r="156" spans="2:12" ht="18.75" x14ac:dyDescent="0.25">
      <c r="B156" s="87"/>
      <c r="C156" s="88"/>
      <c r="D156" s="88"/>
      <c r="E156" s="88"/>
      <c r="F156" s="121" t="s">
        <v>178</v>
      </c>
      <c r="G156" s="97"/>
      <c r="H156" s="88"/>
      <c r="I156" s="122"/>
      <c r="J156" s="123"/>
      <c r="K156" s="124" t="e">
        <f>(K31+K48+K67+K87+K102+K116+K125+K126+K146)/(I13*(1-E150-E151)-((1/E124*I124/D3)+(1/G119*I128/D3)+(G134/G118*I134/D3)))</f>
        <v>#DIV/0!</v>
      </c>
      <c r="L156" s="110"/>
    </row>
    <row r="157" spans="2:12" ht="18.75" x14ac:dyDescent="0.25">
      <c r="B157" s="87"/>
      <c r="C157" s="88"/>
      <c r="D157" s="88"/>
      <c r="E157" s="88"/>
      <c r="F157" s="121" t="s">
        <v>180</v>
      </c>
      <c r="G157" s="97"/>
      <c r="H157" s="88"/>
      <c r="I157" s="122"/>
      <c r="J157" s="123"/>
      <c r="K157" s="125" t="e">
        <f>K153/D4</f>
        <v>#DIV/0!</v>
      </c>
    </row>
    <row r="158" spans="2:12" ht="19.5" thickBot="1" x14ac:dyDescent="0.3">
      <c r="B158" s="91"/>
      <c r="C158" s="92"/>
      <c r="D158" s="92"/>
      <c r="E158" s="92"/>
      <c r="F158" s="131" t="s">
        <v>179</v>
      </c>
      <c r="G158" s="98"/>
      <c r="H158" s="92"/>
      <c r="I158" s="132"/>
      <c r="J158" s="133"/>
      <c r="K158" s="134" t="e">
        <f>($K$125+$K$126+$K$146)/($I$13*(1-$E$150-$E$151)-((1/$E$124*$I$124/$D$3)+(1/$G$119*$I$128/$D$3)+($G$134/$G$118*$I$134/$D$3)))</f>
        <v>#DIV/0!</v>
      </c>
    </row>
    <row r="159" spans="2:12" ht="15.75" x14ac:dyDescent="0.25">
      <c r="B159" s="128"/>
      <c r="C159" s="57"/>
      <c r="D159" s="57"/>
      <c r="E159" s="57"/>
      <c r="F159" s="57"/>
      <c r="G159" s="57"/>
      <c r="H159" s="129" t="s">
        <v>156</v>
      </c>
      <c r="I159" s="129"/>
      <c r="J159" s="129"/>
      <c r="K159" s="130">
        <f>E91*G91</f>
        <v>0</v>
      </c>
    </row>
    <row r="160" spans="2:12" ht="16.5" thickBot="1" x14ac:dyDescent="0.3">
      <c r="B160" s="115"/>
      <c r="C160" s="116"/>
      <c r="D160" s="116"/>
      <c r="E160" s="116"/>
      <c r="F160" s="116"/>
      <c r="G160" s="116"/>
      <c r="H160" s="126" t="s">
        <v>155</v>
      </c>
      <c r="I160" s="126"/>
      <c r="J160" s="126"/>
      <c r="K160" s="127" t="e">
        <f>K155/K159</f>
        <v>#DIV/0!</v>
      </c>
    </row>
    <row r="164" spans="2:3" x14ac:dyDescent="0.25">
      <c r="B164" s="16" t="s">
        <v>194</v>
      </c>
    </row>
    <row r="165" spans="2:3" x14ac:dyDescent="0.25">
      <c r="B165" s="16" t="str">
        <f>C17</f>
        <v xml:space="preserve">Bed Preparation </v>
      </c>
      <c r="C165" s="101" t="e">
        <f>K31</f>
        <v>#DIV/0!</v>
      </c>
    </row>
    <row r="166" spans="2:3" x14ac:dyDescent="0.25">
      <c r="B166" s="16" t="str">
        <f>C33</f>
        <v xml:space="preserve">Planting </v>
      </c>
      <c r="C166" s="101" t="e">
        <f>K48</f>
        <v>#DIV/0!</v>
      </c>
    </row>
    <row r="167" spans="2:3" x14ac:dyDescent="0.25">
      <c r="B167" s="16" t="str">
        <f>C50</f>
        <v xml:space="preserve">Nutrition </v>
      </c>
      <c r="C167" s="101" t="e">
        <f>K67</f>
        <v>#DIV/0!</v>
      </c>
    </row>
    <row r="168" spans="2:3" x14ac:dyDescent="0.25">
      <c r="B168" s="16" t="str">
        <f>C69</f>
        <v>Crop Protection</v>
      </c>
      <c r="C168" s="101" t="e">
        <f>K87</f>
        <v>#DIV/0!</v>
      </c>
    </row>
    <row r="169" spans="2:3" x14ac:dyDescent="0.25">
      <c r="B169" s="16" t="str">
        <f>C89</f>
        <v xml:space="preserve">Irrigation </v>
      </c>
      <c r="C169" s="101" t="e">
        <f>K102</f>
        <v>#DIV/0!</v>
      </c>
    </row>
    <row r="170" spans="2:3" x14ac:dyDescent="0.25">
      <c r="B170" s="16" t="str">
        <f>C104</f>
        <v>Harvesting</v>
      </c>
      <c r="C170" s="101" t="e">
        <f>K116</f>
        <v>#DIV/0!</v>
      </c>
    </row>
    <row r="171" spans="2:3" x14ac:dyDescent="0.25">
      <c r="B171" s="16" t="str">
        <f>C122</f>
        <v xml:space="preserve">Processing </v>
      </c>
      <c r="C171" s="101" t="e">
        <f>K135</f>
        <v>#DIV/0!</v>
      </c>
    </row>
    <row r="172" spans="2:3" x14ac:dyDescent="0.25">
      <c r="B172" s="16" t="str">
        <f>C137</f>
        <v>Cartage</v>
      </c>
      <c r="C172" s="101" t="e">
        <f>K146</f>
        <v>#DIV/0!</v>
      </c>
    </row>
    <row r="173" spans="2:3" x14ac:dyDescent="0.25">
      <c r="B173" s="16" t="str">
        <f>C148</f>
        <v>Commision and levies</v>
      </c>
      <c r="C173" s="101" t="e">
        <f>K152</f>
        <v>#DIV/0!</v>
      </c>
    </row>
  </sheetData>
  <dataConsolidate/>
  <mergeCells count="1">
    <mergeCell ref="B3:B4"/>
  </mergeCells>
  <dataValidations count="27">
    <dataValidation allowBlank="1" showInputMessage="1" showErrorMessage="1" prompt="No. of operations/applications" sqref="E15:E16" xr:uid="{B451C2E9-6D11-42BF-9CDA-DCA1FA8B4149}"/>
    <dataValidation allowBlank="1" showInputMessage="1" showErrorMessage="1" promptTitle="RATE" prompt="See cells under each section for units" sqref="G15:G16" xr:uid="{E11AD6EE-FD3A-4D25-AE2A-6C2D94420138}"/>
    <dataValidation allowBlank="1" showInputMessage="1" showErrorMessage="1" prompt="$/unit (e.g.,hour,kg,ML,bin,carton)" sqref="I15:I16" xr:uid="{C802D051-C15C-4C3C-B8D9-208F2D9CB934}"/>
    <dataValidation allowBlank="1" showInputMessage="1" showErrorMessage="1" prompt="Forecasted $/unit" sqref="I8" xr:uid="{A0632BA3-7006-4BFD-A04D-7F674D197EE0}"/>
    <dataValidation allowBlank="1" showInputMessage="1" showErrorMessage="1" prompt="Unit/ha (kg, carton, bag)" sqref="G8" xr:uid="{FEB5A0E9-8F1B-44C4-ABBD-1AF7A75F665E}"/>
    <dataValidation allowBlank="1" showInputMessage="1" showErrorMessage="1" prompt="No of bins_x000a_cartons or bags required" sqref="E128" xr:uid="{9B99B154-15E5-4273-ADEC-3083C2500B7F}"/>
    <dataValidation allowBlank="1" showInputMessage="1" showErrorMessage="1" prompt="Hours of operation should be based upon movements required for estimated target yield inwards/ packaged products outwards." sqref="G125:G126" xr:uid="{86E147A4-0550-43B5-A98F-AD130B57B81F}"/>
    <dataValidation allowBlank="1" showInputMessage="1" showErrorMessage="1" prompt="Equipment processing rate: unit/hr" sqref="E124" xr:uid="{3544F6B4-6676-405E-A07C-A04A2DF66CCE}"/>
    <dataValidation allowBlank="1" showInputMessage="1" showErrorMessage="1" prompt="Hours of operation =Target yield/ Equipment processing rate" sqref="G124" xr:uid="{5DA426B2-E504-42E3-BCF9-BD2EC050A567}"/>
    <dataValidation allowBlank="1" showInputMessage="1" showErrorMessage="1" prompt="Source figures from bills" sqref="I91 I94:I95" xr:uid="{22176C9B-BE05-454E-9B9F-DE143490AB06}"/>
    <dataValidation allowBlank="1" showInputMessage="1" showErrorMessage="1" prompt="Machinery: $/hr _x000a_Seed: $/kg _x000a_Seedlings: $/plant_x000a__x000a__x000a_" sqref="I36:I37" xr:uid="{380539AE-D8D0-43DE-9DC7-422E6B7360CA}"/>
    <dataValidation allowBlank="1" showInputMessage="1" showErrorMessage="1" prompt="$/hr to operate machinery (no labour)" sqref="I19:I24 I39:I41 I58:I60 I78:I80" xr:uid="{2B31171D-6F9B-408E-A083-A3634027ADB3}"/>
    <dataValidation allowBlank="1" showInputMessage="1" showErrorMessage="1" prompt="Includes salary + oncosts" sqref="I27:I29 I44:I46 I63:I65 I83:I85 I98:I100 I112:I114 I131:I133 I143:I144" xr:uid="{A6FAB7EE-2ADD-4DD8-B76D-34CFC5BD48F1}"/>
    <dataValidation allowBlank="1" showInputMessage="1" showErrorMessage="1" prompt="Seed: $/kg _x000a_Seedlings: $/plant_x000a__x000a__x000a_" sqref="I35" xr:uid="{16D845C9-ED13-4D38-A6B6-E2FA43A3AE7F}"/>
    <dataValidation allowBlank="1" showInputMessage="1" showErrorMessage="1" prompt="Product: kg/ha or L/ha" sqref="G52:G56 G71:G76" xr:uid="{89A7C7AF-E779-4459-AA56-271833784A23}"/>
    <dataValidation allowBlank="1" showInputMessage="1" showErrorMessage="1" prompt="Product: $/kg or $/L_x000a__x000a_" sqref="I71:I76 I52:I56" xr:uid="{F6E95A5A-54D9-4840-8259-8ED1699945D4}"/>
    <dataValidation allowBlank="1" showInputMessage="1" showErrorMessage="1" prompt="Water: ML/day" sqref="G91" xr:uid="{74436019-BF83-436C-AAD4-09ED5069EB15}"/>
    <dataValidation allowBlank="1" showInputMessage="1" showErrorMessage="1" prompt="Power: kWh/day_x000a_Source figures from bills" sqref="G94:G95" xr:uid="{5749AB8D-85A6-498F-905B-652730B81D52}"/>
    <dataValidation allowBlank="1" showInputMessage="1" showErrorMessage="1" prompt="Packaging: $/unit of package" sqref="I128" xr:uid="{694953D2-84AD-4A79-95BB-8DEFAE9CA14A}"/>
    <dataValidation allowBlank="1" showInputMessage="1" showErrorMessage="1" prompt="Machinery: $/hr " sqref="I124:I126" xr:uid="{4F319FF4-3E77-4E7F-918D-57989A3F7B52}"/>
    <dataValidation allowBlank="1" showInputMessage="1" showErrorMessage="1" prompt="$/hr OR $/km" sqref="I139:I140" xr:uid="{391D6420-C124-4A43-8ABE-618E4CDF7EEE}"/>
    <dataValidation allowBlank="1" showInputMessage="1" showErrorMessage="1" prompt="Number of total field passes." sqref="E78:E80 E58:E60 E39:E41 E19:E24" xr:uid="{194668C5-4627-4ED1-8D34-C698EA72A2E0}"/>
    <dataValidation allowBlank="1" showInputMessage="1" showErrorMessage="1" prompt="Full truckloads required for field production" sqref="E139:E140" xr:uid="{90555B69-D481-4BE5-BB1B-2BB0BF3ACDC5}"/>
    <dataValidation allowBlank="1" showInputMessage="1" showErrorMessage="1" prompt="Other gross margins may not include permenant labour so take care when comparing with other resources" sqref="K155" xr:uid="{2336B2A3-7503-4519-998B-D03DB4F6AE34}"/>
    <dataValidation allowBlank="1" showInputMessage="1" showErrorMessage="1" prompt="Accounts for changes in costs associated with processing and commisssion/levies when yield changes." sqref="K156" xr:uid="{B891619F-B67A-4208-9208-20B9EA4DA870}"/>
    <dataValidation allowBlank="1" showInputMessage="1" showErrorMessage="1" prompt="Number of times product will be applied to crop" sqref="E52:E56 E71:E76" xr:uid="{C1A1175E-5E1E-4EB4-BD73-9B58D264214B}"/>
    <dataValidation allowBlank="1" showInputMessage="1" showErrorMessage="1" prompt="Hours of operation OR kilometres travelled per load" sqref="G139:G140" xr:uid="{C56F4C43-1BD2-44A6-BD31-A5897632ECC6}"/>
  </dataValidations>
  <pageMargins left="0.7" right="0.7" top="0.75" bottom="0.75" header="0.3" footer="0.3"/>
  <pageSetup scale="60" orientation="portrait" horizontalDpi="1200" verticalDpi="1200" r:id="rId1"/>
  <rowBreaks count="1" manualBreakCount="1">
    <brk id="88" max="11" man="1"/>
  </rowBreaks>
  <colBreaks count="1" manualBreakCount="1">
    <brk id="12" max="1048575" man="1"/>
  </colBreaks>
  <drawing r:id="rId2"/>
  <extLst>
    <ext xmlns:x14="http://schemas.microsoft.com/office/spreadsheetml/2009/9/main" uri="{CCE6A557-97BC-4b89-ADB6-D9C93CAAB3DF}">
      <x14:dataValidations xmlns:xm="http://schemas.microsoft.com/office/excel/2006/main" count="14">
        <x14:dataValidation type="list" allowBlank="1" showInputMessage="1" showErrorMessage="1" xr:uid="{B461FDDD-B640-44DC-A692-3586C5AA779D}">
          <x14:formula1>
            <xm:f>'Current Costs (Changeable)'!$H$4:$H$7</xm:f>
          </x14:formula1>
          <xm:sqref>C94:C95</xm:sqref>
        </x14:dataValidation>
        <x14:dataValidation type="list" allowBlank="1" showInputMessage="1" showErrorMessage="1" xr:uid="{8B3496AA-8A48-4502-AB64-A2AC39F2A17D}">
          <x14:formula1>
            <xm:f>'Current Costs (Changeable)'!$B$3:$B$22</xm:f>
          </x14:formula1>
          <xm:sqref>E27:E29 E44:E46 E63:E65 E143:E144 E98:E100 E112:E114 E83:E85</xm:sqref>
        </x14:dataValidation>
        <x14:dataValidation type="list" allowBlank="1" showInputMessage="1" showErrorMessage="1" xr:uid="{E5988858-4D96-4B0B-8CB6-9E9D4ADF7A53}">
          <x14:formula1>
            <xm:f>'Current Costs (Changeable)'!$F$3:$F$12</xm:f>
          </x14:formula1>
          <xm:sqref>C35:C37</xm:sqref>
        </x14:dataValidation>
        <x14:dataValidation type="list" allowBlank="1" showInputMessage="1" showErrorMessage="1" xr:uid="{1A251C94-6642-477C-8A6A-534D21A23869}">
          <x14:formula1>
            <xm:f>'Current Costs (Changeable)'!$G$3:$G$14</xm:f>
          </x14:formula1>
          <xm:sqref>C52:C56</xm:sqref>
        </x14:dataValidation>
        <x14:dataValidation type="list" allowBlank="1" showInputMessage="1" showErrorMessage="1" xr:uid="{CCC7DFEB-D8F8-44F1-B6D6-EAF6D4A39015}">
          <x14:formula1>
            <xm:f>'Current Costs (Changeable)'!$A$3:$A$5</xm:f>
          </x14:formula1>
          <xm:sqref>C27:C29 C44:C46 C63:C65 C131:C133 C98:C100 C112:C114 C143:C144</xm:sqref>
        </x14:dataValidation>
        <x14:dataValidation type="list" allowBlank="1" showInputMessage="1" showErrorMessage="1" xr:uid="{FA81751D-9CCA-441C-B883-08D009A3676E}">
          <x14:formula1>
            <xm:f>'Current Costs (Changeable)'!$I$3:$I$22</xm:f>
          </x14:formula1>
          <xm:sqref>C71:C76</xm:sqref>
        </x14:dataValidation>
        <x14:dataValidation type="list" allowBlank="1" showInputMessage="1" showErrorMessage="1" xr:uid="{E9821FD4-9D48-45D9-9E84-310A889E2B89}">
          <x14:formula1>
            <xm:f>'Current Costs (Changeable)'!$J$3:$J$22</xm:f>
          </x14:formula1>
          <xm:sqref>C106:C109</xm:sqref>
        </x14:dataValidation>
        <x14:dataValidation type="list" allowBlank="1" showInputMessage="1" showErrorMessage="1" xr:uid="{C0F58112-2C27-4A4A-9F68-3AE73F5E07C5}">
          <x14:formula1>
            <xm:f>'Current Costs (Changeable)'!$K$3:$K$11</xm:f>
          </x14:formula1>
          <xm:sqref>C128</xm:sqref>
        </x14:dataValidation>
        <x14:dataValidation type="list" allowBlank="1" showInputMessage="1" showErrorMessage="1" prompt="Machinery: hrs/ha" xr:uid="{A5AE8BFE-E38F-4C40-8E1B-B6A8334C5237}">
          <x14:formula1>
            <xm:f>'Current Costs (Changeable)'!$E$3:$E$22</xm:f>
          </x14:formula1>
          <xm:sqref>G78:G80 G39:G41 G58:G60 G19:G24 G106:G109</xm:sqref>
        </x14:dataValidation>
        <x14:dataValidation type="list" allowBlank="1" showInputMessage="1" showErrorMessage="1" xr:uid="{183EDE6F-00E5-403D-959C-EE05514FED51}">
          <x14:formula1>
            <xm:f>'Current Costs (Changeable)'!$D$3:$D$26</xm:f>
          </x14:formula1>
          <xm:sqref>C19:C24 C39:C41 C58:C60 C78:C80</xm:sqref>
        </x14:dataValidation>
        <x14:dataValidation type="list" allowBlank="1" showInputMessage="1" showErrorMessage="1" xr:uid="{CB249EA1-C1D6-49E0-AB95-BF4EC0AE418A}">
          <x14:formula1>
            <xm:f>'Current Costs (Changeable)'!$C$3:$C$26</xm:f>
          </x14:formula1>
          <xm:sqref>G44:G46 G63:G65 G83:G85 G98:G100 G112:G114 G143:G144 G27:G29</xm:sqref>
        </x14:dataValidation>
        <x14:dataValidation type="list" allowBlank="1" showInputMessage="1" showErrorMessage="1" xr:uid="{ED9625B7-720C-4C50-A82B-8BDC9EBAF049}">
          <x14:formula1>
            <xm:f>'Current Costs (Changeable)'!$A$3:$A$6</xm:f>
          </x14:formula1>
          <xm:sqref>C83:C85</xm:sqref>
        </x14:dataValidation>
        <x14:dataValidation type="list" allowBlank="1" showInputMessage="1" showErrorMessage="1" xr:uid="{AB1A2411-C02A-4CE7-AA66-C810670A4835}">
          <x14:formula1>
            <xm:f>'Current Costs (Changeable)'!$B$3:$B$21</xm:f>
          </x14:formula1>
          <xm:sqref>E131:E133</xm:sqref>
        </x14:dataValidation>
        <x14:dataValidation type="list" allowBlank="1" showInputMessage="1" showErrorMessage="1" xr:uid="{9898716F-6460-4D94-BB0D-C889B0FCBB94}">
          <x14:formula1>
            <xm:f>'Current Costs (Changeable)'!$E$3:$E$26</xm:f>
          </x14:formula1>
          <xm:sqref>G131:G133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D9B25E-E67E-489C-897A-02E1A11DBA03}">
  <dimension ref="A2:K26"/>
  <sheetViews>
    <sheetView workbookViewId="0">
      <selection activeCell="B16" sqref="B16"/>
    </sheetView>
  </sheetViews>
  <sheetFormatPr defaultRowHeight="15" x14ac:dyDescent="0.25"/>
  <cols>
    <col min="1" max="1" width="22" bestFit="1" customWidth="1"/>
    <col min="2" max="2" width="18.28515625" bestFit="1" customWidth="1"/>
    <col min="3" max="3" width="17.85546875" bestFit="1" customWidth="1"/>
    <col min="4" max="4" width="26.85546875" bestFit="1" customWidth="1"/>
    <col min="5" max="5" width="28.5703125" bestFit="1" customWidth="1"/>
    <col min="6" max="6" width="16.42578125" bestFit="1" customWidth="1"/>
    <col min="7" max="7" width="15.42578125" bestFit="1" customWidth="1"/>
    <col min="8" max="8" width="21.140625" bestFit="1" customWidth="1"/>
    <col min="9" max="9" width="25.7109375" bestFit="1" customWidth="1"/>
    <col min="10" max="10" width="19" bestFit="1" customWidth="1"/>
    <col min="11" max="11" width="26.5703125" bestFit="1" customWidth="1"/>
  </cols>
  <sheetData>
    <row r="2" spans="1:11" x14ac:dyDescent="0.25">
      <c r="A2" s="174" t="s">
        <v>56</v>
      </c>
      <c r="B2" s="174" t="s">
        <v>106</v>
      </c>
      <c r="C2" s="175" t="s">
        <v>107</v>
      </c>
      <c r="D2" s="174" t="s">
        <v>96</v>
      </c>
      <c r="E2" s="174" t="s">
        <v>97</v>
      </c>
      <c r="F2" s="174" t="s">
        <v>162</v>
      </c>
      <c r="G2" s="174" t="s">
        <v>163</v>
      </c>
      <c r="H2" s="174" t="s">
        <v>164</v>
      </c>
      <c r="I2" s="174" t="s">
        <v>165</v>
      </c>
      <c r="J2" s="174" t="s">
        <v>4</v>
      </c>
      <c r="K2" s="174" t="s">
        <v>69</v>
      </c>
    </row>
    <row r="3" spans="1:11" x14ac:dyDescent="0.25">
      <c r="A3" t="s">
        <v>213</v>
      </c>
      <c r="B3">
        <v>1</v>
      </c>
      <c r="C3" s="75">
        <v>0.25</v>
      </c>
      <c r="D3" t="s">
        <v>16</v>
      </c>
      <c r="E3" s="75">
        <v>0.25</v>
      </c>
      <c r="F3" t="s">
        <v>8</v>
      </c>
      <c r="G3" t="s">
        <v>22</v>
      </c>
      <c r="H3" t="s">
        <v>120</v>
      </c>
      <c r="I3" t="s">
        <v>44</v>
      </c>
      <c r="J3" t="s">
        <v>70</v>
      </c>
      <c r="K3" t="s">
        <v>75</v>
      </c>
    </row>
    <row r="4" spans="1:11" x14ac:dyDescent="0.25">
      <c r="A4" t="s">
        <v>52</v>
      </c>
      <c r="B4">
        <v>2</v>
      </c>
      <c r="C4" s="75">
        <v>0.5</v>
      </c>
      <c r="D4" t="s">
        <v>17</v>
      </c>
      <c r="E4" s="75">
        <v>0.5</v>
      </c>
      <c r="F4" t="s">
        <v>9</v>
      </c>
      <c r="G4" t="s">
        <v>23</v>
      </c>
      <c r="H4" t="s">
        <v>122</v>
      </c>
      <c r="I4" t="s">
        <v>29</v>
      </c>
      <c r="J4" t="s">
        <v>71</v>
      </c>
      <c r="K4" t="s">
        <v>76</v>
      </c>
    </row>
    <row r="5" spans="1:11" x14ac:dyDescent="0.25">
      <c r="A5" t="s">
        <v>47</v>
      </c>
      <c r="B5">
        <v>3</v>
      </c>
      <c r="C5" s="75">
        <v>0.75</v>
      </c>
      <c r="D5" t="s">
        <v>18</v>
      </c>
      <c r="E5" s="75">
        <v>0.75</v>
      </c>
      <c r="F5" t="s">
        <v>10</v>
      </c>
      <c r="G5" t="s">
        <v>24</v>
      </c>
      <c r="H5" t="s">
        <v>121</v>
      </c>
      <c r="I5" t="s">
        <v>30</v>
      </c>
      <c r="J5" t="s">
        <v>73</v>
      </c>
      <c r="K5" t="s">
        <v>45</v>
      </c>
    </row>
    <row r="6" spans="1:11" x14ac:dyDescent="0.25">
      <c r="A6" t="s">
        <v>223</v>
      </c>
      <c r="B6">
        <v>4</v>
      </c>
      <c r="C6" s="75">
        <v>1</v>
      </c>
      <c r="D6" t="s">
        <v>19</v>
      </c>
      <c r="E6" s="75">
        <v>1</v>
      </c>
      <c r="F6" t="s">
        <v>11</v>
      </c>
      <c r="G6" t="s">
        <v>25</v>
      </c>
      <c r="I6" t="s">
        <v>31</v>
      </c>
      <c r="J6" t="s">
        <v>74</v>
      </c>
      <c r="K6" t="s">
        <v>46</v>
      </c>
    </row>
    <row r="7" spans="1:11" x14ac:dyDescent="0.25">
      <c r="B7">
        <v>5</v>
      </c>
      <c r="C7" s="75">
        <v>1.25</v>
      </c>
      <c r="D7" t="s">
        <v>98</v>
      </c>
      <c r="E7" s="75">
        <v>1.25</v>
      </c>
      <c r="F7" t="s">
        <v>11</v>
      </c>
      <c r="G7" t="s">
        <v>26</v>
      </c>
      <c r="I7" t="s">
        <v>32</v>
      </c>
      <c r="K7" t="s">
        <v>46</v>
      </c>
    </row>
    <row r="8" spans="1:11" x14ac:dyDescent="0.25">
      <c r="B8">
        <v>6</v>
      </c>
      <c r="C8" s="75">
        <v>1.5</v>
      </c>
      <c r="D8" t="s">
        <v>99</v>
      </c>
      <c r="E8" s="75">
        <v>1.5</v>
      </c>
      <c r="F8" t="s">
        <v>60</v>
      </c>
      <c r="G8" t="s">
        <v>27</v>
      </c>
      <c r="I8" t="s">
        <v>33</v>
      </c>
      <c r="K8" t="s">
        <v>77</v>
      </c>
    </row>
    <row r="9" spans="1:11" x14ac:dyDescent="0.25">
      <c r="B9">
        <v>7</v>
      </c>
      <c r="C9" s="75">
        <v>1.75</v>
      </c>
      <c r="D9" t="s">
        <v>105</v>
      </c>
      <c r="E9" s="75">
        <v>1.75</v>
      </c>
      <c r="F9" t="s">
        <v>61</v>
      </c>
      <c r="G9" t="s">
        <v>28</v>
      </c>
      <c r="I9" t="s">
        <v>34</v>
      </c>
      <c r="K9" t="s">
        <v>78</v>
      </c>
    </row>
    <row r="10" spans="1:11" x14ac:dyDescent="0.25">
      <c r="B10">
        <v>8</v>
      </c>
      <c r="C10" s="75">
        <v>2</v>
      </c>
      <c r="D10" t="s">
        <v>100</v>
      </c>
      <c r="E10" s="75">
        <v>2</v>
      </c>
      <c r="G10" t="s">
        <v>62</v>
      </c>
      <c r="I10" t="s">
        <v>35</v>
      </c>
    </row>
    <row r="11" spans="1:11" x14ac:dyDescent="0.25">
      <c r="B11">
        <v>9</v>
      </c>
      <c r="C11" s="75">
        <v>2.5</v>
      </c>
      <c r="D11" t="s">
        <v>101</v>
      </c>
      <c r="E11" s="75">
        <v>2.5</v>
      </c>
      <c r="I11" t="s">
        <v>36</v>
      </c>
    </row>
    <row r="12" spans="1:11" x14ac:dyDescent="0.25">
      <c r="B12">
        <v>10</v>
      </c>
      <c r="C12" s="75">
        <v>3</v>
      </c>
      <c r="D12" t="s">
        <v>104</v>
      </c>
      <c r="E12" s="75">
        <v>3</v>
      </c>
      <c r="I12" t="s">
        <v>37</v>
      </c>
    </row>
    <row r="13" spans="1:11" x14ac:dyDescent="0.25">
      <c r="B13">
        <v>11</v>
      </c>
      <c r="C13" s="75">
        <v>3.5</v>
      </c>
      <c r="D13" t="s">
        <v>20</v>
      </c>
      <c r="E13" s="75">
        <v>3.5</v>
      </c>
      <c r="I13" t="s">
        <v>38</v>
      </c>
    </row>
    <row r="14" spans="1:11" x14ac:dyDescent="0.25">
      <c r="B14">
        <v>12</v>
      </c>
      <c r="C14" s="75">
        <v>4</v>
      </c>
      <c r="D14" t="s">
        <v>166</v>
      </c>
      <c r="E14" s="75">
        <v>4</v>
      </c>
      <c r="I14" t="s">
        <v>39</v>
      </c>
    </row>
    <row r="15" spans="1:11" x14ac:dyDescent="0.25">
      <c r="B15">
        <v>13</v>
      </c>
      <c r="C15" s="75">
        <v>4.5</v>
      </c>
      <c r="D15" t="s">
        <v>167</v>
      </c>
      <c r="E15" s="75">
        <v>4.5</v>
      </c>
      <c r="I15" t="s">
        <v>40</v>
      </c>
    </row>
    <row r="16" spans="1:11" x14ac:dyDescent="0.25">
      <c r="B16">
        <v>14</v>
      </c>
      <c r="C16" s="75">
        <v>5</v>
      </c>
      <c r="D16" t="s">
        <v>168</v>
      </c>
      <c r="E16" s="75">
        <v>5</v>
      </c>
      <c r="I16" t="s">
        <v>41</v>
      </c>
    </row>
    <row r="17" spans="2:9" x14ac:dyDescent="0.25">
      <c r="B17">
        <v>15</v>
      </c>
      <c r="C17" s="75">
        <v>5.5</v>
      </c>
      <c r="D17" t="s">
        <v>169</v>
      </c>
      <c r="E17" s="75">
        <v>5.5</v>
      </c>
      <c r="I17" t="s">
        <v>42</v>
      </c>
    </row>
    <row r="18" spans="2:9" x14ac:dyDescent="0.25">
      <c r="B18">
        <v>16</v>
      </c>
      <c r="C18" s="75">
        <v>6</v>
      </c>
      <c r="E18" s="75">
        <v>6</v>
      </c>
      <c r="I18" t="s">
        <v>43</v>
      </c>
    </row>
    <row r="19" spans="2:9" x14ac:dyDescent="0.25">
      <c r="B19">
        <v>17</v>
      </c>
      <c r="C19" s="75">
        <v>6.5</v>
      </c>
      <c r="E19" s="75">
        <v>6.5</v>
      </c>
    </row>
    <row r="20" spans="2:9" x14ac:dyDescent="0.25">
      <c r="B20">
        <v>18</v>
      </c>
      <c r="C20" s="75">
        <v>7</v>
      </c>
      <c r="E20" s="75">
        <v>7</v>
      </c>
    </row>
    <row r="21" spans="2:9" x14ac:dyDescent="0.25">
      <c r="B21">
        <v>19</v>
      </c>
      <c r="C21" s="75">
        <v>7.5</v>
      </c>
      <c r="E21" s="75">
        <v>7.5</v>
      </c>
    </row>
    <row r="22" spans="2:9" x14ac:dyDescent="0.25">
      <c r="B22">
        <v>20</v>
      </c>
      <c r="C22" s="75">
        <v>8</v>
      </c>
      <c r="E22" s="75">
        <v>8</v>
      </c>
    </row>
    <row r="23" spans="2:9" x14ac:dyDescent="0.25">
      <c r="C23" s="75">
        <v>8.5</v>
      </c>
      <c r="E23" s="75">
        <v>8.5</v>
      </c>
    </row>
    <row r="24" spans="2:9" x14ac:dyDescent="0.25">
      <c r="C24" s="75">
        <v>9</v>
      </c>
      <c r="E24" s="75">
        <v>9</v>
      </c>
    </row>
    <row r="25" spans="2:9" x14ac:dyDescent="0.25">
      <c r="C25" s="75">
        <v>9.5</v>
      </c>
      <c r="E25" s="75">
        <v>9.5</v>
      </c>
    </row>
    <row r="26" spans="2:9" x14ac:dyDescent="0.25">
      <c r="C26" s="75">
        <v>10</v>
      </c>
      <c r="E26" s="75">
        <v>10</v>
      </c>
    </row>
  </sheetData>
  <phoneticPr fontId="3"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eab6ad9-db6c-47c9-a21c-250af455d891" xsi:nil="true"/>
    <lcf76f155ced4ddcb4097134ff3c332f xmlns="fd0bc927-0957-41f5-8154-91c69f326668">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489D88AC1D2F144B9AE9045D79FD2C5" ma:contentTypeVersion="15" ma:contentTypeDescription="Create a new document." ma:contentTypeScope="" ma:versionID="8b40b6c86e313b9f063a82b3e4447868">
  <xsd:schema xmlns:xsd="http://www.w3.org/2001/XMLSchema" xmlns:xs="http://www.w3.org/2001/XMLSchema" xmlns:p="http://schemas.microsoft.com/office/2006/metadata/properties" xmlns:ns2="feab6ad9-db6c-47c9-a21c-250af455d891" xmlns:ns3="fd0bc927-0957-41f5-8154-91c69f326668" targetNamespace="http://schemas.microsoft.com/office/2006/metadata/properties" ma:root="true" ma:fieldsID="d4c842dbb7d7ae6d7d5c52aad8605ff9" ns2:_="" ns3:_="">
    <xsd:import namespace="feab6ad9-db6c-47c9-a21c-250af455d891"/>
    <xsd:import namespace="fd0bc927-0957-41f5-8154-91c69f326668"/>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lcf76f155ced4ddcb4097134ff3c332f" minOccurs="0"/>
                <xsd:element ref="ns2:TaxCatchAll" minOccurs="0"/>
                <xsd:element ref="ns3:MediaServiceDateTaken" minOccurs="0"/>
                <xsd:element ref="ns3:MediaServiceOCR" minOccurs="0"/>
                <xsd:element ref="ns3:MediaServiceGenerationTime" minOccurs="0"/>
                <xsd:element ref="ns3:MediaServiceEventHashCode" minOccurs="0"/>
                <xsd:element ref="ns3:MediaLengthInSeconds" minOccurs="0"/>
                <xsd:element ref="ns3:MediaServiceLocati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ab6ad9-db6c-47c9-a21c-250af455d891"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2e1f630d-9481-44a2-914f-40c2e5c07903}" ma:internalName="TaxCatchAll" ma:showField="CatchAllData" ma:web="feab6ad9-db6c-47c9-a21c-250af455d891">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d0bc927-0957-41f5-8154-91c69f326668"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87c7a0af-9e2f-45b0-ab49-ee862e5ebf37"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48795A9-6F44-4FCF-8653-8B286B9FB279}">
  <ds:schemaRefs>
    <ds:schemaRef ds:uri="http://schemas.microsoft.com/office/2006/metadata/properties"/>
    <ds:schemaRef ds:uri="http://schemas.microsoft.com/office/infopath/2007/PartnerControls"/>
    <ds:schemaRef ds:uri="feab6ad9-db6c-47c9-a21c-250af455d891"/>
    <ds:schemaRef ds:uri="fd0bc927-0957-41f5-8154-91c69f326668"/>
  </ds:schemaRefs>
</ds:datastoreItem>
</file>

<file path=customXml/itemProps2.xml><?xml version="1.0" encoding="utf-8"?>
<ds:datastoreItem xmlns:ds="http://schemas.openxmlformats.org/officeDocument/2006/customXml" ds:itemID="{1B8D8668-DEC8-42AF-AB8E-F4C1E6C363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ab6ad9-db6c-47c9-a21c-250af455d891"/>
    <ds:schemaRef ds:uri="fd0bc927-0957-41f5-8154-91c69f32666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114B766-A8E1-4B5A-B43E-37B3C3CDFC6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Introduction</vt:lpstr>
      <vt:lpstr>Crop 1 budget</vt:lpstr>
      <vt:lpstr>Crop 2 budget</vt:lpstr>
      <vt:lpstr>Crop 3 budget</vt:lpstr>
      <vt:lpstr>Current Costs (Changeable)</vt:lpstr>
      <vt:lpstr>'Crop 1 budget'!Print_Area</vt:lpstr>
      <vt:lpstr>'Crop 2 budget'!Print_Area</vt:lpstr>
      <vt:lpstr>'Crop 3 budget'!Print_Area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Marguerite White</dc:creator>
  <cp:lastModifiedBy>Marguerite White</cp:lastModifiedBy>
  <dcterms:created xsi:type="dcterms:W3CDTF">2024-09-08T22:01:57Z</dcterms:created>
  <dcterms:modified xsi:type="dcterms:W3CDTF">2025-01-22T22:48:01Z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0x0101000489D88AC1D2F144B9AE9045D79FD2C5</vt:lpwstr>
  </property>
  <property fmtid="{D5CDD505-2E9C-101B-9397-08002B2CF9AE}" pid="3" name="MediaServiceImageTags">
    <vt:lpwstr/>
  </property>
</Properties>
</file>